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20176\Desktop\"/>
    </mc:Choice>
  </mc:AlternateContent>
  <xr:revisionPtr revIDLastSave="0" documentId="13_ncr:1_{2E6AB00E-0B3C-49F3-B181-C353BCD78867}" xr6:coauthVersionLast="36" xr6:coauthVersionMax="36" xr10:uidLastSave="{00000000-0000-0000-0000-000000000000}"/>
  <workbookProtection workbookAlgorithmName="SHA-512" workbookHashValue="308P6qwJUwpJyBNG7sm2moUOf+G3byRRNHlOjpbHnUeg0DYMcUlx+aFDPsnQW0BKfAiStjUEIAuzGcn/5WaXAA==" workbookSaltValue="c5FRfI8LDQoXmXi2fHzC4A==" workbookSpinCount="100000" lockStructure="1"/>
  <bookViews>
    <workbookView xWindow="0" yWindow="0" windowWidth="28800" windowHeight="13935" xr2:uid="{00000000-000D-0000-FFFF-FFFF00000000}"/>
  </bookViews>
  <sheets>
    <sheet name="店舗面積" sheetId="1" r:id="rId1"/>
    <sheet name="利用人数" sheetId="7" r:id="rId2"/>
    <sheet name="水栓口径と個数" sheetId="9" r:id="rId3"/>
    <sheet name="集合住宅" sheetId="10" r:id="rId4"/>
    <sheet name="算定方法の目安" sheetId="11" r:id="rId5"/>
    <sheet name="選定方法の決め方" sheetId="12" r:id="rId6"/>
    <sheet name="データ" sheetId="3" state="hidden" r:id="rId7"/>
    <sheet name="製品一覧" sheetId="6" state="hidden" r:id="rId8"/>
    <sheet name="改訂履歴" sheetId="13" state="hidden" r:id="rId9"/>
  </sheets>
  <externalReferences>
    <externalReference r:id="rId10"/>
    <externalReference r:id="rId11"/>
  </externalReferences>
  <definedNames>
    <definedName name="A" localSheetId="4">#REF!</definedName>
    <definedName name="A" localSheetId="3">#REF!</definedName>
    <definedName name="A" localSheetId="2">水栓口径と個数!$AK$16</definedName>
    <definedName name="A" localSheetId="5">#REF!</definedName>
    <definedName name="A" localSheetId="1">利用人数!$AK$16</definedName>
    <definedName name="A">店舗面積!$AK$16</definedName>
    <definedName name="gb" localSheetId="4">#REF!</definedName>
    <definedName name="gb" localSheetId="3">#REF!</definedName>
    <definedName name="gb" localSheetId="2">水栓口径と個数!#REF!</definedName>
    <definedName name="gb" localSheetId="5">#REF!</definedName>
    <definedName name="gb" localSheetId="1">利用人数!$AK$30</definedName>
    <definedName name="gb">店舗面積!$AK$32</definedName>
    <definedName name="gb_" localSheetId="2">#REF!</definedName>
    <definedName name="gb_" localSheetId="1">#REF!</definedName>
    <definedName name="gb_">#REF!</definedName>
    <definedName name="gu" localSheetId="4">#REF!</definedName>
    <definedName name="gu" localSheetId="3">#REF!</definedName>
    <definedName name="gu" localSheetId="2">水栓口径と個数!#REF!</definedName>
    <definedName name="gu" localSheetId="5">#REF!</definedName>
    <definedName name="gu" localSheetId="1">利用人数!$AK$28</definedName>
    <definedName name="gu">店舗面積!$AK$30</definedName>
    <definedName name="gu_" localSheetId="2">#REF!</definedName>
    <definedName name="gu_" localSheetId="1">#REF!</definedName>
    <definedName name="gu_">#REF!</definedName>
    <definedName name="ib" localSheetId="4">#REF!</definedName>
    <definedName name="ib" localSheetId="3">#REF!</definedName>
    <definedName name="ib" localSheetId="2">水栓口径と個数!#REF!</definedName>
    <definedName name="ib" localSheetId="5">#REF!</definedName>
    <definedName name="ib" localSheetId="1">利用人数!$AK$31</definedName>
    <definedName name="ib">店舗面積!$AK$33</definedName>
    <definedName name="iu" localSheetId="4">#REF!</definedName>
    <definedName name="iu" localSheetId="3">#REF!</definedName>
    <definedName name="iu" localSheetId="2">水栓口径と個数!#REF!</definedName>
    <definedName name="iu" localSheetId="5">#REF!</definedName>
    <definedName name="iu" localSheetId="1">利用人数!$AK$29</definedName>
    <definedName name="iu">店舗面積!$AK$31</definedName>
    <definedName name="k" localSheetId="4">#REF!</definedName>
    <definedName name="k" localSheetId="3">#REF!</definedName>
    <definedName name="k" localSheetId="2">水栓口径と個数!$AK$21</definedName>
    <definedName name="k" localSheetId="5">#REF!</definedName>
    <definedName name="k" localSheetId="1">利用人数!#REF!</definedName>
    <definedName name="k">店舗面積!$AK$21</definedName>
    <definedName name="MAP" localSheetId="2">[1]データ!$B$17:$K$35</definedName>
    <definedName name="MAP">データ!$B$19:$K$37</definedName>
    <definedName name="n" localSheetId="4">#REF!</definedName>
    <definedName name="n" localSheetId="3">#REF!</definedName>
    <definedName name="n" localSheetId="2">水栓口径と個数!$AK$18</definedName>
    <definedName name="n" localSheetId="5">#REF!</definedName>
    <definedName name="n" localSheetId="1">利用人数!$AK$18</definedName>
    <definedName name="n">店舗面積!$AK$18</definedName>
    <definedName name="N_" localSheetId="2">#REF!</definedName>
    <definedName name="N_" localSheetId="1">#REF!</definedName>
    <definedName name="N_">#REF!</definedName>
    <definedName name="n0" localSheetId="4">#REF!</definedName>
    <definedName name="n0" localSheetId="3">#REF!</definedName>
    <definedName name="n0" localSheetId="2">水栓口径と個数!$AK$19</definedName>
    <definedName name="n0" localSheetId="5">#REF!</definedName>
    <definedName name="n0" localSheetId="1">利用人数!$AK$19</definedName>
    <definedName name="n0">店舗面積!$AK$19</definedName>
    <definedName name="_xlnm.Print_Area" localSheetId="6">データ!$B$18:$M$38</definedName>
    <definedName name="_xlnm.Print_Area" localSheetId="2">水栓口径と個数!$A$12:$AL$43</definedName>
    <definedName name="_xlnm.Print_Area" localSheetId="5">選定方法の決め方!$A$1:$D$27</definedName>
    <definedName name="_xlnm.Print_Area" localSheetId="0">店舗面積!$A$12:$AL$47</definedName>
    <definedName name="_xlnm.Print_Area" localSheetId="1">利用人数!$A$12:$AL$45</definedName>
    <definedName name="STD" localSheetId="4">#REF!</definedName>
    <definedName name="STD" localSheetId="3">#REF!</definedName>
    <definedName name="STD" localSheetId="2">[1]データ!#REF!</definedName>
    <definedName name="STD" localSheetId="5">#REF!</definedName>
    <definedName name="STD" localSheetId="1">データ!#REF!</definedName>
    <definedName name="STD">データ!#REF!</definedName>
    <definedName name="t" localSheetId="4">#REF!</definedName>
    <definedName name="t" localSheetId="3">#REF!</definedName>
    <definedName name="t" localSheetId="2">水栓口径と個数!$AK$20</definedName>
    <definedName name="t" localSheetId="5">#REF!</definedName>
    <definedName name="t" localSheetId="1">利用人数!#REF!</definedName>
    <definedName name="t">店舗面積!$AK$20</definedName>
    <definedName name="Wm" localSheetId="4">#REF!</definedName>
    <definedName name="Wm" localSheetId="3">#REF!</definedName>
    <definedName name="Wm" localSheetId="2">水栓口径と個数!$AK$17</definedName>
    <definedName name="Wm" localSheetId="5">#REF!</definedName>
    <definedName name="Wm" localSheetId="1">利用人数!$AK$17</definedName>
    <definedName name="Wm">店舗面積!$AK$17</definedName>
    <definedName name="Wm_" localSheetId="2">#REF!</definedName>
    <definedName name="Wm_" localSheetId="1">#REF!</definedName>
    <definedName name="Wm_">#REF!</definedName>
  </definedNames>
  <calcPr calcId="191029" calcOnSave="0"/>
</workbook>
</file>

<file path=xl/calcChain.xml><?xml version="1.0" encoding="utf-8"?>
<calcChain xmlns="http://schemas.openxmlformats.org/spreadsheetml/2006/main">
  <c r="AK33" i="1" l="1"/>
  <c r="AG12" i="6" l="1"/>
  <c r="T12" i="6"/>
  <c r="H12" i="6"/>
  <c r="AK19" i="9" l="1"/>
  <c r="B51" i="3"/>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30" i="3" s="1"/>
  <c r="B131" i="3" s="1"/>
  <c r="B132" i="3" s="1"/>
  <c r="B133" i="3" s="1"/>
  <c r="B134" i="3" s="1"/>
  <c r="B135" i="3" s="1"/>
  <c r="B136" i="3" s="1"/>
  <c r="B137" i="3" s="1"/>
  <c r="B138" i="3" s="1"/>
  <c r="B139" i="3" s="1"/>
  <c r="B140" i="3" s="1"/>
  <c r="B141" i="3" s="1"/>
  <c r="B142" i="3" s="1"/>
  <c r="B143" i="3" s="1"/>
  <c r="B144" i="3" s="1"/>
  <c r="B145" i="3" s="1"/>
  <c r="B146" i="3" s="1"/>
  <c r="B147" i="3" s="1"/>
  <c r="B148" i="3" s="1"/>
  <c r="B50" i="3"/>
  <c r="E16" i="9" l="1"/>
  <c r="AB24" i="3" l="1"/>
  <c r="AA25" i="3"/>
  <c r="AA24" i="3"/>
  <c r="Z24" i="3"/>
  <c r="Y24" i="3"/>
  <c r="X24" i="3"/>
  <c r="Y25" i="3"/>
  <c r="Z25" i="3"/>
  <c r="AB25" i="3"/>
  <c r="X25" i="3"/>
  <c r="Z26" i="3" l="1"/>
  <c r="Y26" i="3"/>
  <c r="X26" i="3"/>
  <c r="AB26" i="3"/>
  <c r="AA26" i="3"/>
  <c r="AI12" i="1"/>
  <c r="AK27" i="9" l="1"/>
  <c r="AG5" i="6"/>
  <c r="AG6" i="6"/>
  <c r="AG7" i="6"/>
  <c r="AG8" i="6"/>
  <c r="AG9" i="6"/>
  <c r="AG10" i="6"/>
  <c r="AG11" i="6"/>
  <c r="AG13" i="6"/>
  <c r="AG14" i="6"/>
  <c r="AG15" i="6"/>
  <c r="AG16" i="6"/>
  <c r="AG17" i="6"/>
  <c r="AG18" i="6"/>
  <c r="AG19" i="6"/>
  <c r="AG20" i="6"/>
  <c r="AG21" i="6"/>
  <c r="AG22" i="6"/>
  <c r="AG23" i="6"/>
  <c r="AG24" i="6"/>
  <c r="AG25" i="6"/>
  <c r="AG26" i="6"/>
  <c r="AG27" i="6"/>
  <c r="AG28" i="6"/>
  <c r="AG29" i="6"/>
  <c r="AG30" i="6"/>
  <c r="AG31" i="6"/>
  <c r="AG32" i="6"/>
  <c r="AG33" i="6"/>
  <c r="AG34" i="6"/>
  <c r="AG35" i="6"/>
  <c r="AG36" i="6"/>
  <c r="AG37" i="6"/>
  <c r="AG38" i="6"/>
  <c r="AG39" i="6"/>
  <c r="AG40" i="6"/>
  <c r="AG41" i="6"/>
  <c r="AG42" i="6"/>
  <c r="AG43" i="6"/>
  <c r="AG44" i="6"/>
  <c r="AG45" i="6"/>
  <c r="AG46" i="6"/>
  <c r="AG47" i="6"/>
  <c r="AG48" i="6"/>
  <c r="AG49" i="6"/>
  <c r="AG50" i="6"/>
  <c r="AG51" i="6"/>
  <c r="AG52" i="6"/>
  <c r="AG53" i="6"/>
  <c r="AG54" i="6"/>
  <c r="AG55" i="6"/>
  <c r="AG56" i="6"/>
  <c r="AG57" i="6"/>
  <c r="AG58" i="6"/>
  <c r="AG59" i="6"/>
  <c r="AG60" i="6"/>
  <c r="AG61" i="6"/>
  <c r="AG62" i="6"/>
  <c r="AG63" i="6"/>
  <c r="AG64" i="6"/>
  <c r="AG65" i="6"/>
  <c r="AG66" i="6"/>
  <c r="AG67" i="6"/>
  <c r="AG68" i="6"/>
  <c r="AG69" i="6"/>
  <c r="AG70" i="6"/>
  <c r="AG71" i="6"/>
  <c r="AG72" i="6"/>
  <c r="AG73" i="6"/>
  <c r="AG74" i="6"/>
  <c r="AG75" i="6"/>
  <c r="AG76" i="6"/>
  <c r="AG77" i="6"/>
  <c r="AG78" i="6"/>
  <c r="AG79" i="6"/>
  <c r="AG80" i="6"/>
  <c r="AG81" i="6"/>
  <c r="AG82" i="6"/>
  <c r="AG83" i="6"/>
  <c r="AG84" i="6"/>
  <c r="AG85" i="6"/>
  <c r="AG86" i="6"/>
  <c r="AG87" i="6"/>
  <c r="AG88" i="6"/>
  <c r="AG89" i="6"/>
  <c r="AG90" i="6"/>
  <c r="AG91" i="6"/>
  <c r="AG92" i="6"/>
  <c r="AG93" i="6"/>
  <c r="AG94" i="6"/>
  <c r="AG95" i="6"/>
  <c r="AG96" i="6"/>
  <c r="AG97" i="6"/>
  <c r="AG98" i="6"/>
  <c r="AG99" i="6"/>
  <c r="AG100" i="6"/>
  <c r="AG101" i="6"/>
  <c r="AG102" i="6"/>
  <c r="AG103" i="6"/>
  <c r="AG104" i="6"/>
  <c r="AG105" i="6"/>
  <c r="AG106" i="6"/>
  <c r="AG107" i="6"/>
  <c r="AG108" i="6"/>
  <c r="AG109" i="6"/>
  <c r="AG110" i="6"/>
  <c r="AG111" i="6"/>
  <c r="AG112" i="6"/>
  <c r="AG113" i="6"/>
  <c r="H5" i="6"/>
  <c r="H6" i="6"/>
  <c r="H7" i="6"/>
  <c r="H8" i="6"/>
  <c r="H9" i="6"/>
  <c r="H10" i="6"/>
  <c r="H11"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T5" i="6"/>
  <c r="T6" i="6"/>
  <c r="T7" i="6"/>
  <c r="T8" i="6"/>
  <c r="T9" i="6"/>
  <c r="T10" i="6"/>
  <c r="T11" i="6"/>
  <c r="T13" i="6"/>
  <c r="T14" i="6"/>
  <c r="T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49" i="6"/>
  <c r="T50" i="6"/>
  <c r="T51" i="6"/>
  <c r="T52" i="6"/>
  <c r="T53" i="6"/>
  <c r="T54" i="6"/>
  <c r="T55" i="6"/>
  <c r="T56" i="6"/>
  <c r="T57" i="6"/>
  <c r="T58" i="6"/>
  <c r="T59" i="6"/>
  <c r="T60" i="6"/>
  <c r="T61" i="6"/>
  <c r="T62" i="6"/>
  <c r="T63" i="6"/>
  <c r="T64" i="6"/>
  <c r="T65" i="6"/>
  <c r="T66" i="6"/>
  <c r="T67" i="6"/>
  <c r="T68" i="6"/>
  <c r="T69" i="6"/>
  <c r="T70" i="6"/>
  <c r="T71" i="6"/>
  <c r="T72" i="6"/>
  <c r="T73" i="6"/>
  <c r="T74" i="6"/>
  <c r="T75" i="6"/>
  <c r="T76" i="6"/>
  <c r="T77" i="6"/>
  <c r="T78" i="6"/>
  <c r="T79" i="6"/>
  <c r="T80" i="6"/>
  <c r="T81" i="6"/>
  <c r="T82" i="6"/>
  <c r="T83" i="6"/>
  <c r="T84" i="6"/>
  <c r="T85" i="6"/>
  <c r="T86" i="6"/>
  <c r="T87" i="6"/>
  <c r="T88" i="6"/>
  <c r="T89" i="6"/>
  <c r="T90" i="6"/>
  <c r="T91" i="6"/>
  <c r="T92" i="6"/>
  <c r="T93" i="6"/>
  <c r="T94" i="6"/>
  <c r="T95" i="6"/>
  <c r="T96" i="6"/>
  <c r="T97" i="6"/>
  <c r="T98" i="6"/>
  <c r="T99" i="6"/>
  <c r="T100" i="6"/>
  <c r="T101" i="6"/>
  <c r="T102" i="6"/>
  <c r="T103" i="6"/>
  <c r="T104" i="6"/>
  <c r="T105" i="6"/>
  <c r="T106" i="6"/>
  <c r="T107" i="6"/>
  <c r="T108" i="6"/>
  <c r="T109" i="6"/>
  <c r="T110" i="6"/>
  <c r="T111" i="6"/>
  <c r="T112" i="6"/>
  <c r="T113" i="6"/>
  <c r="AK17" i="9" l="1"/>
  <c r="AK19" i="7" l="1"/>
  <c r="AK30" i="9"/>
  <c r="AK28" i="7" l="1"/>
  <c r="AK17" i="7" l="1"/>
  <c r="AK20" i="1" l="1"/>
  <c r="AK30" i="1"/>
  <c r="AK17" i="1" l="1"/>
  <c r="AK16" i="1"/>
  <c r="K12" i="1" l="1"/>
  <c r="K12" i="7"/>
  <c r="D38" i="3"/>
  <c r="E38" i="3"/>
  <c r="H38" i="3"/>
  <c r="I38" i="3"/>
  <c r="J38" i="3"/>
  <c r="K38" i="3"/>
  <c r="L38" i="3"/>
  <c r="C38" i="3"/>
  <c r="AK32" i="1"/>
  <c r="AK31" i="1"/>
  <c r="AK31" i="7"/>
  <c r="AK30" i="7"/>
  <c r="AK29" i="7"/>
  <c r="R24" i="3"/>
  <c r="P25" i="3" l="1"/>
  <c r="AK21" i="1" l="1"/>
  <c r="AK18" i="1"/>
  <c r="AK18" i="7"/>
  <c r="P18" i="3"/>
  <c r="O18" i="3"/>
  <c r="O37" i="3" l="1"/>
  <c r="O38" i="3"/>
  <c r="P22" i="3"/>
  <c r="R18" i="3"/>
  <c r="O24" i="3"/>
  <c r="O25" i="3"/>
  <c r="O30" i="3"/>
  <c r="O22" i="3"/>
  <c r="O23" i="3"/>
  <c r="O31" i="3"/>
  <c r="O32" i="3"/>
  <c r="O33" i="3"/>
  <c r="O19" i="3"/>
  <c r="O35" i="3"/>
  <c r="O20" i="3"/>
  <c r="O28" i="3"/>
  <c r="O36" i="3"/>
  <c r="O26" i="3"/>
  <c r="O34" i="3"/>
  <c r="O27" i="3"/>
  <c r="O21" i="3"/>
  <c r="O29" i="3"/>
  <c r="AG3" i="6"/>
  <c r="AH12" i="6" s="1"/>
  <c r="AI12" i="6" s="1"/>
  <c r="AG4" i="6"/>
  <c r="AG6" i="9"/>
  <c r="AI12" i="9"/>
  <c r="AK16" i="9"/>
  <c r="E17" i="9"/>
  <c r="E27" i="9"/>
  <c r="E28" i="9"/>
  <c r="AK28" i="9"/>
  <c r="H38" i="9"/>
  <c r="L38" i="9"/>
  <c r="P38" i="9"/>
  <c r="AO19" i="9" l="1"/>
  <c r="AK18" i="9"/>
  <c r="AH9" i="6"/>
  <c r="AI9" i="6" s="1"/>
  <c r="AH14" i="6"/>
  <c r="AI14" i="6" s="1"/>
  <c r="AH23" i="6"/>
  <c r="AI23" i="6" s="1"/>
  <c r="AH68" i="6"/>
  <c r="AI68" i="6" s="1"/>
  <c r="AH80" i="6"/>
  <c r="AI80" i="6" s="1"/>
  <c r="AH104" i="6"/>
  <c r="AI104" i="6" s="1"/>
  <c r="AH112" i="6"/>
  <c r="AI112" i="6" s="1"/>
  <c r="AH22" i="6"/>
  <c r="AI22" i="6" s="1"/>
  <c r="AH29" i="6"/>
  <c r="AI29" i="6" s="1"/>
  <c r="AH62" i="6"/>
  <c r="AI62" i="6" s="1"/>
  <c r="AH74" i="6"/>
  <c r="AI74" i="6" s="1"/>
  <c r="AH98" i="6"/>
  <c r="AI98" i="6" s="1"/>
  <c r="AH60" i="6"/>
  <c r="AI60" i="6" s="1"/>
  <c r="AH5" i="6"/>
  <c r="AI5" i="6" s="1"/>
  <c r="AH15" i="6"/>
  <c r="AI15" i="6" s="1"/>
  <c r="AH34" i="6"/>
  <c r="AI34" i="6" s="1"/>
  <c r="AH38" i="6"/>
  <c r="AI38" i="6" s="1"/>
  <c r="AH42" i="6"/>
  <c r="AI42" i="6" s="1"/>
  <c r="AH46" i="6"/>
  <c r="AI46" i="6" s="1"/>
  <c r="AH49" i="6"/>
  <c r="AI49" i="6" s="1"/>
  <c r="AH53" i="6"/>
  <c r="AI53" i="6" s="1"/>
  <c r="AH91" i="6"/>
  <c r="AI91" i="6" s="1"/>
  <c r="AH105" i="6"/>
  <c r="AI105" i="6" s="1"/>
  <c r="AH31" i="6"/>
  <c r="AI31" i="6" s="1"/>
  <c r="AH107" i="6"/>
  <c r="AI107" i="6" s="1"/>
  <c r="AH21" i="6"/>
  <c r="AI21" i="6" s="1"/>
  <c r="AH63" i="6"/>
  <c r="AI63" i="6" s="1"/>
  <c r="AH75" i="6"/>
  <c r="AI75" i="6" s="1"/>
  <c r="AH13" i="6"/>
  <c r="AI13" i="6" s="1"/>
  <c r="AH96" i="6"/>
  <c r="AI96" i="6" s="1"/>
  <c r="AH18" i="6"/>
  <c r="AI18" i="6" s="1"/>
  <c r="AH55" i="6"/>
  <c r="AI55" i="6" s="1"/>
  <c r="AH93" i="6"/>
  <c r="AI93" i="6" s="1"/>
  <c r="AH6" i="6"/>
  <c r="AI6" i="6" s="1"/>
  <c r="AH26" i="6"/>
  <c r="AI26" i="6" s="1"/>
  <c r="AH30" i="6"/>
  <c r="AI30" i="6" s="1"/>
  <c r="AH39" i="6"/>
  <c r="AI39" i="6" s="1"/>
  <c r="AH54" i="6"/>
  <c r="AI54" i="6" s="1"/>
  <c r="AH78" i="6"/>
  <c r="AI78" i="6" s="1"/>
  <c r="AH92" i="6"/>
  <c r="AI92" i="6" s="1"/>
  <c r="AH106" i="6"/>
  <c r="AI106" i="6" s="1"/>
  <c r="AH79" i="6"/>
  <c r="AI79" i="6" s="1"/>
  <c r="AH37" i="6"/>
  <c r="AI37" i="6" s="1"/>
  <c r="AH45" i="6"/>
  <c r="AI45" i="6" s="1"/>
  <c r="AH52" i="6"/>
  <c r="AI52" i="6" s="1"/>
  <c r="AH61" i="6"/>
  <c r="AI61" i="6" s="1"/>
  <c r="AH73" i="6"/>
  <c r="AI73" i="6" s="1"/>
  <c r="AH97" i="6"/>
  <c r="AI97" i="6" s="1"/>
  <c r="AH113" i="6"/>
  <c r="AI113" i="6" s="1"/>
  <c r="AH40" i="6"/>
  <c r="AI40" i="6" s="1"/>
  <c r="AH47" i="6"/>
  <c r="AI47" i="6" s="1"/>
  <c r="AH103" i="6"/>
  <c r="AI103" i="6" s="1"/>
  <c r="AH66" i="6"/>
  <c r="AI66" i="6" s="1"/>
  <c r="AH101" i="6"/>
  <c r="AI101" i="6" s="1"/>
  <c r="AH111" i="6"/>
  <c r="AI111" i="6" s="1"/>
  <c r="AH110" i="6"/>
  <c r="AI110" i="6" s="1"/>
  <c r="AH10" i="6"/>
  <c r="AI10" i="6" s="1"/>
  <c r="AH57" i="6"/>
  <c r="AI57" i="6" s="1"/>
  <c r="AH67" i="6"/>
  <c r="AI67" i="6" s="1"/>
  <c r="AH58" i="6"/>
  <c r="AI58" i="6" s="1"/>
  <c r="AH90" i="6"/>
  <c r="AI90" i="6" s="1"/>
  <c r="AH8" i="6"/>
  <c r="AI8" i="6" s="1"/>
  <c r="AH32" i="6"/>
  <c r="AI32" i="6" s="1"/>
  <c r="AH86" i="6"/>
  <c r="AI86" i="6" s="1"/>
  <c r="AH100" i="6"/>
  <c r="AI100" i="6" s="1"/>
  <c r="AH99" i="6"/>
  <c r="AI99" i="6" s="1"/>
  <c r="AH88" i="6"/>
  <c r="AI88" i="6" s="1"/>
  <c r="AH24" i="6"/>
  <c r="AI24" i="6" s="1"/>
  <c r="AH56" i="6"/>
  <c r="AI56" i="6" s="1"/>
  <c r="AH35" i="6"/>
  <c r="AI35" i="6" s="1"/>
  <c r="AH87" i="6"/>
  <c r="AI87" i="6" s="1"/>
  <c r="AH28" i="6"/>
  <c r="AI28" i="6" s="1"/>
  <c r="AH84" i="6"/>
  <c r="AI84" i="6" s="1"/>
  <c r="AH95" i="6"/>
  <c r="AI95" i="6" s="1"/>
  <c r="AH94" i="6"/>
  <c r="AI94" i="6" s="1"/>
  <c r="AH27" i="6"/>
  <c r="AI27" i="6" s="1"/>
  <c r="AH20" i="6"/>
  <c r="AI20" i="6" s="1"/>
  <c r="AH48" i="6"/>
  <c r="AI48" i="6" s="1"/>
  <c r="AH51" i="6"/>
  <c r="AI51" i="6" s="1"/>
  <c r="AH44" i="6"/>
  <c r="AI44" i="6" s="1"/>
  <c r="AH65" i="6"/>
  <c r="AI65" i="6" s="1"/>
  <c r="AH71" i="6"/>
  <c r="AI71" i="6" s="1"/>
  <c r="AH83" i="6"/>
  <c r="AI83" i="6" s="1"/>
  <c r="AH82" i="6"/>
  <c r="AI82" i="6" s="1"/>
  <c r="AH85" i="6"/>
  <c r="AI85" i="6" s="1"/>
  <c r="AH72" i="6"/>
  <c r="AI72" i="6" s="1"/>
  <c r="AH41" i="6"/>
  <c r="AI41" i="6" s="1"/>
  <c r="AH16" i="6"/>
  <c r="AI16" i="6" s="1"/>
  <c r="AH36" i="6"/>
  <c r="AI36" i="6" s="1"/>
  <c r="AH102" i="6"/>
  <c r="AI102" i="6" s="1"/>
  <c r="AH50" i="6"/>
  <c r="AI50" i="6" s="1"/>
  <c r="AH70" i="6"/>
  <c r="AI70" i="6" s="1"/>
  <c r="AH77" i="6"/>
  <c r="AI77" i="6" s="1"/>
  <c r="AH109" i="6"/>
  <c r="AI109" i="6" s="1"/>
  <c r="AH108" i="6"/>
  <c r="AI108" i="6" s="1"/>
  <c r="AH33" i="6"/>
  <c r="AI33" i="6" s="1"/>
  <c r="AH19" i="6"/>
  <c r="AI19" i="6" s="1"/>
  <c r="AH89" i="6"/>
  <c r="AI89" i="6" s="1"/>
  <c r="AH64" i="6"/>
  <c r="AI64" i="6" s="1"/>
  <c r="AH43" i="6"/>
  <c r="AI43" i="6" s="1"/>
  <c r="AH59" i="6"/>
  <c r="AI59" i="6" s="1"/>
  <c r="AH69" i="6"/>
  <c r="AI69" i="6" s="1"/>
  <c r="AH81" i="6"/>
  <c r="AI81" i="6" s="1"/>
  <c r="AH7" i="6"/>
  <c r="AI7" i="6" s="1"/>
  <c r="AH17" i="6"/>
  <c r="AI17" i="6" s="1"/>
  <c r="AH11" i="6"/>
  <c r="AI11" i="6" s="1"/>
  <c r="AH25" i="6"/>
  <c r="AI25" i="6" s="1"/>
  <c r="AH76" i="6"/>
  <c r="AI76" i="6" s="1"/>
  <c r="AK29" i="9"/>
  <c r="Q18" i="3"/>
  <c r="Q22" i="3"/>
  <c r="R22" i="3"/>
  <c r="R25" i="3" s="1"/>
  <c r="AH4" i="6"/>
  <c r="Y15" i="9"/>
  <c r="Y16" i="9"/>
  <c r="AI4" i="6" l="1"/>
  <c r="AH114" i="6"/>
  <c r="Y26" i="9"/>
  <c r="Y27" i="9"/>
  <c r="P33" i="9" s="1"/>
  <c r="Q25" i="3"/>
  <c r="P29" i="3" l="1"/>
  <c r="AK19" i="1" s="1"/>
  <c r="AI3" i="6"/>
  <c r="AJ12" i="6" s="1"/>
  <c r="AJ52" i="6" l="1"/>
  <c r="AJ55" i="6"/>
  <c r="AJ45" i="6"/>
  <c r="AJ21" i="6"/>
  <c r="AJ47" i="6"/>
  <c r="AJ37" i="6"/>
  <c r="AJ40" i="6"/>
  <c r="AJ29" i="6"/>
  <c r="AJ13" i="6"/>
  <c r="AJ102" i="6"/>
  <c r="AJ79" i="6"/>
  <c r="AJ87" i="6"/>
  <c r="AJ8" i="6"/>
  <c r="AJ75" i="6"/>
  <c r="AJ112" i="6"/>
  <c r="AJ91" i="6"/>
  <c r="AJ24" i="6"/>
  <c r="AJ53" i="6"/>
  <c r="AJ5" i="6"/>
  <c r="AJ28" i="6"/>
  <c r="AJ107" i="6"/>
  <c r="AJ61" i="6"/>
  <c r="AJ106" i="6"/>
  <c r="AJ82" i="6"/>
  <c r="AJ97" i="6"/>
  <c r="AJ64" i="6"/>
  <c r="AJ101" i="6"/>
  <c r="AJ70" i="6"/>
  <c r="AJ60" i="6"/>
  <c r="AJ15" i="6"/>
  <c r="AJ49" i="6"/>
  <c r="AJ19" i="6"/>
  <c r="AJ38" i="6"/>
  <c r="AJ92" i="6"/>
  <c r="AJ71" i="6"/>
  <c r="AJ59" i="6"/>
  <c r="AJ86" i="6"/>
  <c r="AJ77" i="6"/>
  <c r="AJ11" i="6"/>
  <c r="AJ81" i="6"/>
  <c r="AJ14" i="6"/>
  <c r="AJ42" i="6"/>
  <c r="AJ104" i="6"/>
  <c r="AJ65" i="6"/>
  <c r="AJ78" i="6"/>
  <c r="AJ111" i="6"/>
  <c r="AJ54" i="6"/>
  <c r="AJ17" i="6"/>
  <c r="AJ69" i="6"/>
  <c r="AJ96" i="6"/>
  <c r="AJ76" i="6"/>
  <c r="AJ44" i="6"/>
  <c r="AJ80" i="6"/>
  <c r="AJ9" i="6"/>
  <c r="AJ89" i="6"/>
  <c r="AJ39" i="6"/>
  <c r="AJ7" i="6"/>
  <c r="AJ109" i="6"/>
  <c r="AJ67" i="6"/>
  <c r="AJ90" i="6"/>
  <c r="AJ48" i="6"/>
  <c r="AJ63" i="6"/>
  <c r="AJ100" i="6"/>
  <c r="AJ51" i="6"/>
  <c r="AJ110" i="6"/>
  <c r="AJ84" i="6"/>
  <c r="AJ74" i="6"/>
  <c r="AJ32" i="6"/>
  <c r="AJ72" i="6"/>
  <c r="AJ36" i="6"/>
  <c r="AJ30" i="6"/>
  <c r="AJ16" i="6"/>
  <c r="AJ50" i="6"/>
  <c r="AJ20" i="6"/>
  <c r="AJ73" i="6"/>
  <c r="AJ103" i="6"/>
  <c r="AJ35" i="6"/>
  <c r="AJ41" i="6"/>
  <c r="AJ95" i="6"/>
  <c r="AJ25" i="6"/>
  <c r="AJ105" i="6"/>
  <c r="AJ58" i="6"/>
  <c r="AJ68" i="6"/>
  <c r="AJ23" i="6"/>
  <c r="AJ56" i="6"/>
  <c r="AJ108" i="6"/>
  <c r="AJ27" i="6"/>
  <c r="AJ93" i="6"/>
  <c r="AJ99" i="6"/>
  <c r="AJ62" i="6"/>
  <c r="AJ43" i="6"/>
  <c r="AJ22" i="6"/>
  <c r="AJ88" i="6"/>
  <c r="AJ26" i="6"/>
  <c r="AJ85" i="6"/>
  <c r="AJ83" i="6"/>
  <c r="AJ6" i="6"/>
  <c r="AJ94" i="6"/>
  <c r="AJ33" i="6"/>
  <c r="AJ98" i="6"/>
  <c r="AJ57" i="6"/>
  <c r="AJ10" i="6"/>
  <c r="AJ31" i="6"/>
  <c r="AJ113" i="6"/>
  <c r="AJ66" i="6"/>
  <c r="AJ18" i="6"/>
  <c r="AJ34" i="6"/>
  <c r="AJ46" i="6"/>
  <c r="AJ4" i="6"/>
  <c r="AK115" i="6" l="1"/>
  <c r="AK117" i="6" s="1"/>
  <c r="P34" i="9" l="1"/>
  <c r="AK116" i="6"/>
  <c r="AK12" i="6" s="1"/>
  <c r="AK40" i="6" l="1"/>
  <c r="AK47" i="6"/>
  <c r="AK55" i="6"/>
  <c r="AK113" i="6"/>
  <c r="AK112" i="6"/>
  <c r="AK45" i="6"/>
  <c r="AK41" i="6"/>
  <c r="AK101" i="6"/>
  <c r="AK100" i="6"/>
  <c r="AK51" i="6"/>
  <c r="AK91" i="6"/>
  <c r="AK94" i="6"/>
  <c r="AK81" i="6"/>
  <c r="AK108" i="6"/>
  <c r="AK43" i="6"/>
  <c r="AK104" i="6"/>
  <c r="AK15" i="6"/>
  <c r="AK60" i="6"/>
  <c r="AK54" i="6"/>
  <c r="AK102" i="6"/>
  <c r="AK38" i="6"/>
  <c r="AK29" i="6"/>
  <c r="AK92" i="6"/>
  <c r="AK95" i="6"/>
  <c r="AK37" i="6"/>
  <c r="AK77" i="6"/>
  <c r="AK73" i="6"/>
  <c r="AK82" i="6"/>
  <c r="AK76" i="6"/>
  <c r="AK44" i="6"/>
  <c r="AK31" i="6"/>
  <c r="AK61" i="6"/>
  <c r="AK65" i="6"/>
  <c r="AK96" i="6"/>
  <c r="AK34" i="6"/>
  <c r="AK17" i="6"/>
  <c r="AK86" i="6"/>
  <c r="AK25" i="6"/>
  <c r="AK58" i="6"/>
  <c r="AK46" i="6"/>
  <c r="AK69" i="6"/>
  <c r="AK74" i="6"/>
  <c r="AK32" i="6"/>
  <c r="AK28" i="6"/>
  <c r="AK59" i="6"/>
  <c r="AK13" i="6"/>
  <c r="AK99" i="6"/>
  <c r="AK56" i="6"/>
  <c r="AK27" i="6"/>
  <c r="AK48" i="6"/>
  <c r="AK87" i="6"/>
  <c r="AK21" i="6"/>
  <c r="AK7" i="6"/>
  <c r="AK78" i="6"/>
  <c r="AK83" i="6"/>
  <c r="AK16" i="6"/>
  <c r="AK50" i="6"/>
  <c r="AK42" i="6"/>
  <c r="AK68" i="6"/>
  <c r="AK23" i="6"/>
  <c r="AK90" i="6"/>
  <c r="AK19" i="6"/>
  <c r="AK63" i="6"/>
  <c r="AK22" i="6"/>
  <c r="AK105" i="6"/>
  <c r="AK107" i="6"/>
  <c r="AK103" i="6"/>
  <c r="AK35" i="6"/>
  <c r="AK85" i="6"/>
  <c r="AK8" i="6"/>
  <c r="AK89" i="6"/>
  <c r="AK71" i="6"/>
  <c r="AK75" i="6"/>
  <c r="AK6" i="6"/>
  <c r="AK33" i="6"/>
  <c r="AK18" i="6"/>
  <c r="AK109" i="6"/>
  <c r="AK62" i="6"/>
  <c r="AK20" i="6"/>
  <c r="AK80" i="6"/>
  <c r="AK14" i="6"/>
  <c r="AK110" i="6"/>
  <c r="AK67" i="6"/>
  <c r="AK79" i="6"/>
  <c r="AK11" i="6"/>
  <c r="AK93" i="6"/>
  <c r="AK30" i="6"/>
  <c r="AK72" i="6"/>
  <c r="AK97" i="6"/>
  <c r="AK66" i="6"/>
  <c r="AK70" i="6"/>
  <c r="AK24" i="6"/>
  <c r="AK106" i="6"/>
  <c r="AK98" i="6"/>
  <c r="AK57" i="6"/>
  <c r="AK10" i="6"/>
  <c r="AK9" i="6"/>
  <c r="AK88" i="6"/>
  <c r="AK26" i="6"/>
  <c r="AK64" i="6"/>
  <c r="AK39" i="6"/>
  <c r="AK52" i="6"/>
  <c r="AK36" i="6"/>
  <c r="AK53" i="6"/>
  <c r="AK5" i="6"/>
  <c r="AK84" i="6"/>
  <c r="AK111" i="6"/>
  <c r="AK49" i="6"/>
  <c r="AK4" i="6"/>
  <c r="AL4" i="6" l="1"/>
  <c r="AM4" i="6" s="1"/>
  <c r="AL6" i="6"/>
  <c r="AM6" i="6" s="1"/>
  <c r="AL5" i="6"/>
  <c r="AM5" i="6" s="1"/>
  <c r="P42" i="1" l="1"/>
  <c r="T3" i="6"/>
  <c r="U12" i="6" s="1"/>
  <c r="T4" i="6"/>
  <c r="P40" i="7"/>
  <c r="L40" i="7"/>
  <c r="H40" i="7"/>
  <c r="AK16" i="7"/>
  <c r="AI12" i="7"/>
  <c r="H4" i="6"/>
  <c r="H3" i="6"/>
  <c r="I12" i="6" s="1"/>
  <c r="L42" i="1"/>
  <c r="H42" i="1"/>
  <c r="J12" i="6" l="1"/>
  <c r="L12" i="6"/>
  <c r="V12" i="6"/>
  <c r="X12" i="6"/>
  <c r="U55" i="6"/>
  <c r="U60" i="6"/>
  <c r="U99" i="6"/>
  <c r="U21" i="6"/>
  <c r="U40" i="6"/>
  <c r="U68" i="6"/>
  <c r="U18" i="6"/>
  <c r="U84" i="6"/>
  <c r="U86" i="6"/>
  <c r="U29" i="6"/>
  <c r="U42" i="6"/>
  <c r="U70" i="6"/>
  <c r="U100" i="6"/>
  <c r="U105" i="6"/>
  <c r="U113" i="6"/>
  <c r="U102" i="6"/>
  <c r="U9" i="6"/>
  <c r="U24" i="6"/>
  <c r="U34" i="6"/>
  <c r="U52" i="6"/>
  <c r="U65" i="6"/>
  <c r="U92" i="6"/>
  <c r="U97" i="6"/>
  <c r="U47" i="6"/>
  <c r="U57" i="6"/>
  <c r="U81" i="6"/>
  <c r="U87" i="6"/>
  <c r="U16" i="6"/>
  <c r="U110" i="6"/>
  <c r="U26" i="6"/>
  <c r="U78" i="6"/>
  <c r="U94" i="6"/>
  <c r="U7" i="6"/>
  <c r="U13" i="6"/>
  <c r="U32" i="6"/>
  <c r="U37" i="6"/>
  <c r="U49" i="6"/>
  <c r="U63" i="6"/>
  <c r="U73" i="6"/>
  <c r="U83" i="6"/>
  <c r="U89" i="6"/>
  <c r="U107" i="6"/>
  <c r="U111" i="6"/>
  <c r="U45" i="6"/>
  <c r="U17" i="6"/>
  <c r="U79" i="6"/>
  <c r="U36" i="6"/>
  <c r="U10" i="6"/>
  <c r="U43" i="6"/>
  <c r="U39" i="6"/>
  <c r="U75" i="6"/>
  <c r="U88" i="6"/>
  <c r="U64" i="6"/>
  <c r="U14" i="6"/>
  <c r="U106" i="6"/>
  <c r="U69" i="6"/>
  <c r="U6" i="6"/>
  <c r="U20" i="6"/>
  <c r="U19" i="6"/>
  <c r="U66" i="6"/>
  <c r="U50" i="6"/>
  <c r="U76" i="6"/>
  <c r="U82" i="6"/>
  <c r="U41" i="6"/>
  <c r="U77" i="6"/>
  <c r="U54" i="6"/>
  <c r="U5" i="6"/>
  <c r="U15" i="6"/>
  <c r="U56" i="6"/>
  <c r="U48" i="6"/>
  <c r="U46" i="6"/>
  <c r="U93" i="6"/>
  <c r="U112" i="6"/>
  <c r="U27" i="6"/>
  <c r="U71" i="6"/>
  <c r="U58" i="6"/>
  <c r="U59" i="6"/>
  <c r="U51" i="6"/>
  <c r="U31" i="6"/>
  <c r="U33" i="6"/>
  <c r="U30" i="6"/>
  <c r="U103" i="6"/>
  <c r="U22" i="6"/>
  <c r="U44" i="6"/>
  <c r="U101" i="6"/>
  <c r="U109" i="6"/>
  <c r="U72" i="6"/>
  <c r="U11" i="6"/>
  <c r="U28" i="6"/>
  <c r="U96" i="6"/>
  <c r="U67" i="6"/>
  <c r="U35" i="6"/>
  <c r="U85" i="6"/>
  <c r="U108" i="6"/>
  <c r="U38" i="6"/>
  <c r="U90" i="6"/>
  <c r="U23" i="6"/>
  <c r="V23" i="6" s="1"/>
  <c r="U95" i="6"/>
  <c r="U80" i="6"/>
  <c r="U53" i="6"/>
  <c r="U25" i="6"/>
  <c r="U62" i="6"/>
  <c r="U61" i="6"/>
  <c r="U91" i="6"/>
  <c r="U98" i="6"/>
  <c r="U74" i="6"/>
  <c r="U104" i="6"/>
  <c r="U8" i="6"/>
  <c r="I10" i="6"/>
  <c r="I21" i="6"/>
  <c r="I27" i="6"/>
  <c r="I37" i="6"/>
  <c r="I43" i="6"/>
  <c r="I52" i="6"/>
  <c r="I58" i="6"/>
  <c r="I71" i="6"/>
  <c r="I78" i="6"/>
  <c r="I93" i="6"/>
  <c r="I95" i="6"/>
  <c r="I106" i="6"/>
  <c r="I90" i="6"/>
  <c r="I111" i="6"/>
  <c r="I85" i="6"/>
  <c r="I113" i="6"/>
  <c r="I105" i="6"/>
  <c r="I109" i="6"/>
  <c r="I13" i="6"/>
  <c r="I19" i="6"/>
  <c r="I29" i="6"/>
  <c r="I35" i="6"/>
  <c r="I45" i="6"/>
  <c r="I50" i="6"/>
  <c r="I60" i="6"/>
  <c r="I66" i="6"/>
  <c r="I73" i="6"/>
  <c r="I76" i="6"/>
  <c r="I97" i="6"/>
  <c r="I101" i="6"/>
  <c r="I92" i="6"/>
  <c r="I98" i="6"/>
  <c r="I103" i="6"/>
  <c r="I88" i="6"/>
  <c r="I75" i="6"/>
  <c r="I108" i="6"/>
  <c r="I48" i="6"/>
  <c r="I89" i="6"/>
  <c r="I15" i="6"/>
  <c r="I57" i="6"/>
  <c r="I14" i="6"/>
  <c r="I56" i="6"/>
  <c r="I68" i="6"/>
  <c r="I104" i="6"/>
  <c r="I53" i="6"/>
  <c r="I11" i="6"/>
  <c r="I33" i="6"/>
  <c r="I36" i="6"/>
  <c r="I70" i="6"/>
  <c r="I23" i="6"/>
  <c r="I102" i="6"/>
  <c r="I51" i="6"/>
  <c r="I9" i="6"/>
  <c r="I41" i="6"/>
  <c r="I55" i="6"/>
  <c r="I80" i="6"/>
  <c r="I99" i="6"/>
  <c r="I49" i="6"/>
  <c r="I5" i="6"/>
  <c r="I17" i="6"/>
  <c r="I87" i="6"/>
  <c r="I16" i="6"/>
  <c r="I28" i="6"/>
  <c r="I63" i="6"/>
  <c r="I83" i="6"/>
  <c r="I46" i="6"/>
  <c r="I62" i="6"/>
  <c r="I25" i="6"/>
  <c r="I40" i="6"/>
  <c r="I79" i="6"/>
  <c r="I44" i="6"/>
  <c r="I112" i="6"/>
  <c r="I74" i="6"/>
  <c r="I7" i="6"/>
  <c r="I72" i="6"/>
  <c r="I84" i="6"/>
  <c r="I47" i="6"/>
  <c r="I77" i="6"/>
  <c r="I42" i="6"/>
  <c r="I110" i="6"/>
  <c r="I8" i="6"/>
  <c r="I24" i="6"/>
  <c r="I54" i="6"/>
  <c r="I38" i="6"/>
  <c r="I107" i="6"/>
  <c r="I32" i="6"/>
  <c r="I39" i="6"/>
  <c r="I34" i="6"/>
  <c r="I30" i="6"/>
  <c r="I91" i="6"/>
  <c r="I94" i="6"/>
  <c r="I67" i="6"/>
  <c r="I26" i="6"/>
  <c r="I82" i="6"/>
  <c r="I86" i="6"/>
  <c r="I100" i="6"/>
  <c r="I6" i="6"/>
  <c r="I65" i="6"/>
  <c r="I22" i="6"/>
  <c r="I64" i="6"/>
  <c r="I31" i="6"/>
  <c r="I61" i="6"/>
  <c r="I20" i="6"/>
  <c r="I69" i="6"/>
  <c r="I81" i="6"/>
  <c r="I96" i="6"/>
  <c r="I59" i="6"/>
  <c r="I18" i="6"/>
  <c r="Y23" i="7"/>
  <c r="Y27" i="7"/>
  <c r="Y22" i="7"/>
  <c r="U4" i="6"/>
  <c r="Y15" i="7"/>
  <c r="Y16" i="7"/>
  <c r="V3" i="6" s="1"/>
  <c r="Y26" i="7"/>
  <c r="I4" i="6"/>
  <c r="W23" i="6" l="1"/>
  <c r="U114" i="6"/>
  <c r="J4" i="6"/>
  <c r="I114" i="6"/>
  <c r="W12" i="6"/>
  <c r="V80" i="6"/>
  <c r="W80" i="6" s="1"/>
  <c r="X80" i="6"/>
  <c r="X82" i="6"/>
  <c r="V82" i="6"/>
  <c r="W82" i="6" s="1"/>
  <c r="V87" i="6"/>
  <c r="W87" i="6" s="1"/>
  <c r="X87" i="6"/>
  <c r="X108" i="6"/>
  <c r="V108" i="6"/>
  <c r="W108" i="6" s="1"/>
  <c r="X27" i="6"/>
  <c r="V27" i="6"/>
  <c r="W27" i="6" s="1"/>
  <c r="X53" i="6"/>
  <c r="V53" i="6"/>
  <c r="W53" i="6" s="1"/>
  <c r="X77" i="6"/>
  <c r="V77" i="6"/>
  <c r="W77" i="6" s="1"/>
  <c r="V104" i="6"/>
  <c r="W104" i="6" s="1"/>
  <c r="X104" i="6"/>
  <c r="X72" i="6"/>
  <c r="V72" i="6"/>
  <c r="W72" i="6" s="1"/>
  <c r="X31" i="6"/>
  <c r="V31" i="6"/>
  <c r="W31" i="6" s="1"/>
  <c r="V93" i="6"/>
  <c r="W93" i="6" s="1"/>
  <c r="X93" i="6"/>
  <c r="X41" i="6"/>
  <c r="V41" i="6"/>
  <c r="W41" i="6" s="1"/>
  <c r="V6" i="6"/>
  <c r="W6" i="6" s="1"/>
  <c r="X6" i="6"/>
  <c r="V39" i="6"/>
  <c r="W39" i="6" s="1"/>
  <c r="X39" i="6"/>
  <c r="V107" i="6"/>
  <c r="W107" i="6" s="1"/>
  <c r="X107" i="6"/>
  <c r="V32" i="6"/>
  <c r="W32" i="6" s="1"/>
  <c r="X32" i="6"/>
  <c r="V16" i="6"/>
  <c r="W16" i="6" s="1"/>
  <c r="X16" i="6"/>
  <c r="V65" i="6"/>
  <c r="W65" i="6" s="1"/>
  <c r="X65" i="6"/>
  <c r="V105" i="6"/>
  <c r="W105" i="6" s="1"/>
  <c r="X105" i="6"/>
  <c r="V18" i="6"/>
  <c r="W18" i="6" s="1"/>
  <c r="X18" i="6"/>
  <c r="V35" i="6"/>
  <c r="W35" i="6" s="1"/>
  <c r="X35" i="6"/>
  <c r="V68" i="6"/>
  <c r="W68" i="6" s="1"/>
  <c r="X68" i="6"/>
  <c r="X98" i="6"/>
  <c r="V98" i="6"/>
  <c r="W98" i="6" s="1"/>
  <c r="V95" i="6"/>
  <c r="W95" i="6" s="1"/>
  <c r="X95" i="6"/>
  <c r="X67" i="6"/>
  <c r="V67" i="6"/>
  <c r="W67" i="6" s="1"/>
  <c r="X101" i="6"/>
  <c r="V101" i="6"/>
  <c r="W101" i="6" s="1"/>
  <c r="V48" i="6"/>
  <c r="W48" i="6" s="1"/>
  <c r="X48" i="6"/>
  <c r="V76" i="6"/>
  <c r="W76" i="6" s="1"/>
  <c r="X76" i="6"/>
  <c r="X69" i="6"/>
  <c r="V69" i="6"/>
  <c r="W69" i="6" s="1"/>
  <c r="V10" i="6"/>
  <c r="W10" i="6" s="1"/>
  <c r="X10" i="6"/>
  <c r="V89" i="6"/>
  <c r="W89" i="6" s="1"/>
  <c r="X89" i="6"/>
  <c r="V7" i="6"/>
  <c r="W7" i="6" s="1"/>
  <c r="X7" i="6"/>
  <c r="V81" i="6"/>
  <c r="W81" i="6" s="1"/>
  <c r="X81" i="6"/>
  <c r="X34" i="6"/>
  <c r="V34" i="6"/>
  <c r="W34" i="6" s="1"/>
  <c r="V70" i="6"/>
  <c r="W70" i="6" s="1"/>
  <c r="X70" i="6"/>
  <c r="X40" i="6"/>
  <c r="V40" i="6"/>
  <c r="W40" i="6" s="1"/>
  <c r="X43" i="6"/>
  <c r="V43" i="6"/>
  <c r="W43" i="6" s="1"/>
  <c r="X23" i="6"/>
  <c r="V59" i="6"/>
  <c r="W59" i="6" s="1"/>
  <c r="X59" i="6"/>
  <c r="X50" i="6"/>
  <c r="V50" i="6"/>
  <c r="W50" i="6" s="1"/>
  <c r="X106" i="6"/>
  <c r="V106" i="6"/>
  <c r="W106" i="6" s="1"/>
  <c r="V36" i="6"/>
  <c r="W36" i="6" s="1"/>
  <c r="X36" i="6"/>
  <c r="V83" i="6"/>
  <c r="W83" i="6" s="1"/>
  <c r="X83" i="6"/>
  <c r="V94" i="6"/>
  <c r="W94" i="6" s="1"/>
  <c r="X94" i="6"/>
  <c r="X57" i="6"/>
  <c r="V57" i="6"/>
  <c r="W57" i="6" s="1"/>
  <c r="V24" i="6"/>
  <c r="W24" i="6" s="1"/>
  <c r="X24" i="6"/>
  <c r="X42" i="6"/>
  <c r="V42" i="6"/>
  <c r="W42" i="6" s="1"/>
  <c r="V21" i="6"/>
  <c r="W21" i="6" s="1"/>
  <c r="X21" i="6"/>
  <c r="X109" i="6"/>
  <c r="V109" i="6"/>
  <c r="W109" i="6" s="1"/>
  <c r="V52" i="6"/>
  <c r="W52" i="6" s="1"/>
  <c r="X52" i="6"/>
  <c r="V96" i="6"/>
  <c r="W96" i="6" s="1"/>
  <c r="X96" i="6"/>
  <c r="V61" i="6"/>
  <c r="W61" i="6" s="1"/>
  <c r="X61" i="6"/>
  <c r="V22" i="6"/>
  <c r="W22" i="6" s="1"/>
  <c r="X22" i="6"/>
  <c r="V15" i="6"/>
  <c r="W15" i="6" s="1"/>
  <c r="X15" i="6"/>
  <c r="V14" i="6"/>
  <c r="W14" i="6" s="1"/>
  <c r="X14" i="6"/>
  <c r="V79" i="6"/>
  <c r="W79" i="6" s="1"/>
  <c r="X79" i="6"/>
  <c r="V78" i="6"/>
  <c r="W78" i="6" s="1"/>
  <c r="X78" i="6"/>
  <c r="X47" i="6"/>
  <c r="V47" i="6"/>
  <c r="W47" i="6" s="1"/>
  <c r="X9" i="6"/>
  <c r="V9" i="6"/>
  <c r="W9" i="6" s="1"/>
  <c r="V29" i="6"/>
  <c r="W29" i="6" s="1"/>
  <c r="X29" i="6"/>
  <c r="V99" i="6"/>
  <c r="W99" i="6" s="1"/>
  <c r="X99" i="6"/>
  <c r="X51" i="6"/>
  <c r="V51" i="6"/>
  <c r="W51" i="6" s="1"/>
  <c r="V100" i="6"/>
  <c r="W100" i="6" s="1"/>
  <c r="X100" i="6"/>
  <c r="V91" i="6"/>
  <c r="W91" i="6" s="1"/>
  <c r="X91" i="6"/>
  <c r="V44" i="6"/>
  <c r="W44" i="6" s="1"/>
  <c r="X44" i="6"/>
  <c r="X56" i="6"/>
  <c r="V56" i="6"/>
  <c r="W56" i="6" s="1"/>
  <c r="V90" i="6"/>
  <c r="W90" i="6" s="1"/>
  <c r="X90" i="6"/>
  <c r="X58" i="6"/>
  <c r="V58" i="6"/>
  <c r="W58" i="6" s="1"/>
  <c r="X66" i="6"/>
  <c r="V66" i="6"/>
  <c r="W66" i="6" s="1"/>
  <c r="V73" i="6"/>
  <c r="W73" i="6" s="1"/>
  <c r="X73" i="6"/>
  <c r="V62" i="6"/>
  <c r="W62" i="6" s="1"/>
  <c r="X62" i="6"/>
  <c r="V38" i="6"/>
  <c r="W38" i="6" s="1"/>
  <c r="X38" i="6"/>
  <c r="V28" i="6"/>
  <c r="W28" i="6" s="1"/>
  <c r="X28" i="6"/>
  <c r="V103" i="6"/>
  <c r="W103" i="6" s="1"/>
  <c r="X103" i="6"/>
  <c r="V71" i="6"/>
  <c r="W71" i="6" s="1"/>
  <c r="X71" i="6"/>
  <c r="X5" i="6"/>
  <c r="V5" i="6"/>
  <c r="W5" i="6" s="1"/>
  <c r="X64" i="6"/>
  <c r="V64" i="6"/>
  <c r="W64" i="6" s="1"/>
  <c r="X17" i="6"/>
  <c r="V17" i="6"/>
  <c r="W17" i="6" s="1"/>
  <c r="V63" i="6"/>
  <c r="W63" i="6" s="1"/>
  <c r="X63" i="6"/>
  <c r="V26" i="6"/>
  <c r="W26" i="6" s="1"/>
  <c r="X26" i="6"/>
  <c r="V97" i="6"/>
  <c r="W97" i="6" s="1"/>
  <c r="X97" i="6"/>
  <c r="X102" i="6"/>
  <c r="V102" i="6"/>
  <c r="W102" i="6" s="1"/>
  <c r="X86" i="6"/>
  <c r="V86" i="6"/>
  <c r="W86" i="6" s="1"/>
  <c r="X25" i="6"/>
  <c r="V25" i="6"/>
  <c r="W25" i="6" s="1"/>
  <c r="V30" i="6"/>
  <c r="W30" i="6" s="1"/>
  <c r="X30" i="6"/>
  <c r="V54" i="6"/>
  <c r="W54" i="6" s="1"/>
  <c r="X54" i="6"/>
  <c r="X19" i="6"/>
  <c r="V19" i="6"/>
  <c r="W19" i="6" s="1"/>
  <c r="V88" i="6"/>
  <c r="W88" i="6" s="1"/>
  <c r="X88" i="6"/>
  <c r="V45" i="6"/>
  <c r="W45" i="6" s="1"/>
  <c r="X45" i="6"/>
  <c r="X49" i="6"/>
  <c r="V49" i="6"/>
  <c r="W49" i="6" s="1"/>
  <c r="X110" i="6"/>
  <c r="V110" i="6"/>
  <c r="W110" i="6" s="1"/>
  <c r="V84" i="6"/>
  <c r="W84" i="6" s="1"/>
  <c r="X84" i="6"/>
  <c r="V60" i="6"/>
  <c r="W60" i="6" s="1"/>
  <c r="X60" i="6"/>
  <c r="V74" i="6"/>
  <c r="W74" i="6" s="1"/>
  <c r="X74" i="6"/>
  <c r="X46" i="6"/>
  <c r="V46" i="6"/>
  <c r="W46" i="6" s="1"/>
  <c r="V13" i="6"/>
  <c r="W13" i="6" s="1"/>
  <c r="X13" i="6"/>
  <c r="V11" i="6"/>
  <c r="W11" i="6" s="1"/>
  <c r="X11" i="6"/>
  <c r="X8" i="6"/>
  <c r="V8" i="6"/>
  <c r="W8" i="6" s="1"/>
  <c r="V85" i="6"/>
  <c r="W85" i="6" s="1"/>
  <c r="X85" i="6"/>
  <c r="X33" i="6"/>
  <c r="V33" i="6"/>
  <c r="W33" i="6" s="1"/>
  <c r="V112" i="6"/>
  <c r="W112" i="6" s="1"/>
  <c r="X112" i="6"/>
  <c r="V20" i="6"/>
  <c r="W20" i="6" s="1"/>
  <c r="X20" i="6"/>
  <c r="V75" i="6"/>
  <c r="W75" i="6" s="1"/>
  <c r="X75" i="6"/>
  <c r="V111" i="6"/>
  <c r="W111" i="6" s="1"/>
  <c r="X111" i="6"/>
  <c r="V37" i="6"/>
  <c r="W37" i="6" s="1"/>
  <c r="X37" i="6"/>
  <c r="V92" i="6"/>
  <c r="W92" i="6" s="1"/>
  <c r="X92" i="6"/>
  <c r="V113" i="6"/>
  <c r="W113" i="6" s="1"/>
  <c r="X113" i="6"/>
  <c r="X55" i="6"/>
  <c r="V55" i="6"/>
  <c r="W55" i="6" s="1"/>
  <c r="J7" i="6"/>
  <c r="L7" i="6"/>
  <c r="J32" i="6"/>
  <c r="L32" i="6"/>
  <c r="J49" i="6"/>
  <c r="L49" i="6"/>
  <c r="L29" i="6"/>
  <c r="J29" i="6"/>
  <c r="J96" i="6"/>
  <c r="L96" i="6"/>
  <c r="J65" i="6"/>
  <c r="L65" i="6"/>
  <c r="J107" i="6"/>
  <c r="L107" i="6"/>
  <c r="L77" i="6"/>
  <c r="J77" i="6"/>
  <c r="J112" i="6"/>
  <c r="L112" i="6"/>
  <c r="J83" i="6"/>
  <c r="L83" i="6"/>
  <c r="J99" i="6"/>
  <c r="L99" i="6"/>
  <c r="L23" i="6"/>
  <c r="J23" i="6"/>
  <c r="J68" i="6"/>
  <c r="L68" i="6"/>
  <c r="J75" i="6"/>
  <c r="L75" i="6"/>
  <c r="L76" i="6"/>
  <c r="J76" i="6"/>
  <c r="J19" i="6"/>
  <c r="L19" i="6"/>
  <c r="J58" i="6"/>
  <c r="L58" i="6"/>
  <c r="L39" i="6"/>
  <c r="J39" i="6"/>
  <c r="J94" i="6"/>
  <c r="L94" i="6"/>
  <c r="L108" i="6"/>
  <c r="J108" i="6"/>
  <c r="L97" i="6"/>
  <c r="J97" i="6"/>
  <c r="J90" i="6"/>
  <c r="L90" i="6"/>
  <c r="J81" i="6"/>
  <c r="L81" i="6"/>
  <c r="J6" i="6"/>
  <c r="L6" i="6"/>
  <c r="J38" i="6"/>
  <c r="L38" i="6"/>
  <c r="J47" i="6"/>
  <c r="L47" i="6"/>
  <c r="L44" i="6"/>
  <c r="J44" i="6"/>
  <c r="J63" i="6"/>
  <c r="L63" i="6"/>
  <c r="L80" i="6"/>
  <c r="J80" i="6"/>
  <c r="J70" i="6"/>
  <c r="L70" i="6"/>
  <c r="L56" i="6"/>
  <c r="J56" i="6"/>
  <c r="L88" i="6"/>
  <c r="J88" i="6"/>
  <c r="J73" i="6"/>
  <c r="L73" i="6"/>
  <c r="J13" i="6"/>
  <c r="L13" i="6"/>
  <c r="J106" i="6"/>
  <c r="L106" i="6"/>
  <c r="L52" i="6"/>
  <c r="J52" i="6"/>
  <c r="J64" i="6"/>
  <c r="L64" i="6"/>
  <c r="L5" i="6"/>
  <c r="J5" i="6"/>
  <c r="L69" i="6"/>
  <c r="J69" i="6"/>
  <c r="J79" i="6"/>
  <c r="L79" i="6"/>
  <c r="J14" i="6"/>
  <c r="L14" i="6"/>
  <c r="J43" i="6"/>
  <c r="L43" i="6"/>
  <c r="J62" i="6"/>
  <c r="L62" i="6"/>
  <c r="J42" i="6"/>
  <c r="L42" i="6"/>
  <c r="J100" i="6"/>
  <c r="L100" i="6"/>
  <c r="L28" i="6"/>
  <c r="J28" i="6"/>
  <c r="L109" i="6"/>
  <c r="J109" i="6"/>
  <c r="J86" i="6"/>
  <c r="L86" i="6"/>
  <c r="J54" i="6"/>
  <c r="L54" i="6"/>
  <c r="J16" i="6"/>
  <c r="L16" i="6"/>
  <c r="J41" i="6"/>
  <c r="L41" i="6"/>
  <c r="J33" i="6"/>
  <c r="L33" i="6"/>
  <c r="J57" i="6"/>
  <c r="L57" i="6"/>
  <c r="J98" i="6"/>
  <c r="L98" i="6"/>
  <c r="L60" i="6"/>
  <c r="J60" i="6"/>
  <c r="L105" i="6"/>
  <c r="J105" i="6"/>
  <c r="J95" i="6"/>
  <c r="L95" i="6"/>
  <c r="L37" i="6"/>
  <c r="J37" i="6"/>
  <c r="L110" i="6"/>
  <c r="J110" i="6"/>
  <c r="J22" i="6"/>
  <c r="L22" i="6"/>
  <c r="J74" i="6"/>
  <c r="L74" i="6"/>
  <c r="L36" i="6"/>
  <c r="J36" i="6"/>
  <c r="J66" i="6"/>
  <c r="L66" i="6"/>
  <c r="L20" i="6"/>
  <c r="J20" i="6"/>
  <c r="J91" i="6"/>
  <c r="L91" i="6"/>
  <c r="J61" i="6"/>
  <c r="L61" i="6"/>
  <c r="J82" i="6"/>
  <c r="L82" i="6"/>
  <c r="J30" i="6"/>
  <c r="L30" i="6"/>
  <c r="J24" i="6"/>
  <c r="L24" i="6"/>
  <c r="L84" i="6"/>
  <c r="J84" i="6"/>
  <c r="J40" i="6"/>
  <c r="L40" i="6"/>
  <c r="J87" i="6"/>
  <c r="L87" i="6"/>
  <c r="J9" i="6"/>
  <c r="L9" i="6"/>
  <c r="L11" i="6"/>
  <c r="J11" i="6"/>
  <c r="J15" i="6"/>
  <c r="L15" i="6"/>
  <c r="J50" i="6"/>
  <c r="L50" i="6"/>
  <c r="L113" i="6"/>
  <c r="J113" i="6"/>
  <c r="J93" i="6"/>
  <c r="L93" i="6"/>
  <c r="L27" i="6"/>
  <c r="J27" i="6"/>
  <c r="J18" i="6"/>
  <c r="L18" i="6"/>
  <c r="L59" i="6"/>
  <c r="J59" i="6"/>
  <c r="J46" i="6"/>
  <c r="L46" i="6"/>
  <c r="J55" i="6"/>
  <c r="L55" i="6"/>
  <c r="J103" i="6"/>
  <c r="L103" i="6"/>
  <c r="J31" i="6"/>
  <c r="L31" i="6"/>
  <c r="J26" i="6"/>
  <c r="L26" i="6"/>
  <c r="J34" i="6"/>
  <c r="L34" i="6"/>
  <c r="L8" i="6"/>
  <c r="J8" i="6"/>
  <c r="L72" i="6"/>
  <c r="J72" i="6"/>
  <c r="J25" i="6"/>
  <c r="L25" i="6"/>
  <c r="J17" i="6"/>
  <c r="L17" i="6"/>
  <c r="L51" i="6"/>
  <c r="J51" i="6"/>
  <c r="J53" i="6"/>
  <c r="L53" i="6"/>
  <c r="J89" i="6"/>
  <c r="L89" i="6"/>
  <c r="L92" i="6"/>
  <c r="J92" i="6"/>
  <c r="J45" i="6"/>
  <c r="L45" i="6"/>
  <c r="J85" i="6"/>
  <c r="L85" i="6"/>
  <c r="J78" i="6"/>
  <c r="L78" i="6"/>
  <c r="J21" i="6"/>
  <c r="L21" i="6"/>
  <c r="L67" i="6"/>
  <c r="J67" i="6"/>
  <c r="L102" i="6"/>
  <c r="J102" i="6"/>
  <c r="J104" i="6"/>
  <c r="L104" i="6"/>
  <c r="J48" i="6"/>
  <c r="L48" i="6"/>
  <c r="L101" i="6"/>
  <c r="J101" i="6"/>
  <c r="L35" i="6"/>
  <c r="J35" i="6"/>
  <c r="J111" i="6"/>
  <c r="L111" i="6"/>
  <c r="L71" i="6"/>
  <c r="J71" i="6"/>
  <c r="L10" i="6"/>
  <c r="J10" i="6"/>
  <c r="H35" i="7"/>
  <c r="Y31" i="7"/>
  <c r="X3" i="6" s="1"/>
  <c r="Y12" i="6" s="1"/>
  <c r="Z12" i="6" s="1"/>
  <c r="Y30" i="7"/>
  <c r="L4" i="6"/>
  <c r="AA12" i="6" l="1"/>
  <c r="Y72" i="6"/>
  <c r="Z72" i="6" s="1"/>
  <c r="AA72" i="6" s="1"/>
  <c r="Y69" i="6"/>
  <c r="Z69" i="6" s="1"/>
  <c r="AA69" i="6" s="1"/>
  <c r="Y98" i="6"/>
  <c r="Z98" i="6" s="1"/>
  <c r="AA98" i="6" s="1"/>
  <c r="Y77" i="6"/>
  <c r="Z77" i="6" s="1"/>
  <c r="AA77" i="6" s="1"/>
  <c r="Y67" i="6"/>
  <c r="Z67" i="6" s="1"/>
  <c r="AA67" i="6" s="1"/>
  <c r="Y70" i="6"/>
  <c r="Z70" i="6" s="1"/>
  <c r="AA70" i="6" s="1"/>
  <c r="Y101" i="6"/>
  <c r="Z101" i="6" s="1"/>
  <c r="AA101" i="6" s="1"/>
  <c r="Y41" i="6"/>
  <c r="Z41" i="6" s="1"/>
  <c r="AA41" i="6" s="1"/>
  <c r="Y107" i="6"/>
  <c r="Z107" i="6" s="1"/>
  <c r="AA107" i="6" s="1"/>
  <c r="Y65" i="6"/>
  <c r="Z65" i="6" s="1"/>
  <c r="AA65" i="6" s="1"/>
  <c r="Y60" i="6"/>
  <c r="Z60" i="6" s="1"/>
  <c r="AA60" i="6" s="1"/>
  <c r="Y64" i="6"/>
  <c r="Z64" i="6" s="1"/>
  <c r="AA64" i="6" s="1"/>
  <c r="Y52" i="6"/>
  <c r="Z52" i="6" s="1"/>
  <c r="AA52" i="6" s="1"/>
  <c r="Y109" i="6"/>
  <c r="Z109" i="6" s="1"/>
  <c r="AA109" i="6" s="1"/>
  <c r="Y8" i="6"/>
  <c r="Z8" i="6" s="1"/>
  <c r="AA8" i="6" s="1"/>
  <c r="Y37" i="6"/>
  <c r="Z37" i="6" s="1"/>
  <c r="AA37" i="6" s="1"/>
  <c r="Y96" i="6"/>
  <c r="Z96" i="6" s="1"/>
  <c r="AA96" i="6" s="1"/>
  <c r="Y29" i="6"/>
  <c r="Z29" i="6" s="1"/>
  <c r="AA29" i="6" s="1"/>
  <c r="Y39" i="6"/>
  <c r="Z39" i="6" s="1"/>
  <c r="AA39" i="6" s="1"/>
  <c r="Y86" i="6"/>
  <c r="Z86" i="6" s="1"/>
  <c r="AA86" i="6" s="1"/>
  <c r="Y82" i="6"/>
  <c r="Z82" i="6" s="1"/>
  <c r="AA82" i="6" s="1"/>
  <c r="Y33" i="6"/>
  <c r="Z33" i="6" s="1"/>
  <c r="AA33" i="6" s="1"/>
  <c r="Y15" i="6"/>
  <c r="Z15" i="6" s="1"/>
  <c r="AA15" i="6" s="1"/>
  <c r="Y23" i="6"/>
  <c r="Z23" i="6" s="1"/>
  <c r="AA23" i="6" s="1"/>
  <c r="Y97" i="6"/>
  <c r="Z97" i="6" s="1"/>
  <c r="AA97" i="6" s="1"/>
  <c r="Y56" i="6"/>
  <c r="Z56" i="6" s="1"/>
  <c r="AA56" i="6" s="1"/>
  <c r="Y25" i="6"/>
  <c r="Z25" i="6" s="1"/>
  <c r="AA25" i="6" s="1"/>
  <c r="Y106" i="6"/>
  <c r="Z106" i="6" s="1"/>
  <c r="AA106" i="6" s="1"/>
  <c r="Y6" i="6"/>
  <c r="Z6" i="6" s="1"/>
  <c r="AA6" i="6" s="1"/>
  <c r="Y62" i="6"/>
  <c r="Z62" i="6" s="1"/>
  <c r="AA62" i="6" s="1"/>
  <c r="Y113" i="6"/>
  <c r="Z113" i="6" s="1"/>
  <c r="AA113" i="6" s="1"/>
  <c r="Y92" i="6"/>
  <c r="Z92" i="6" s="1"/>
  <c r="AA92" i="6" s="1"/>
  <c r="Y13" i="6"/>
  <c r="Z13" i="6" s="1"/>
  <c r="AA13" i="6" s="1"/>
  <c r="Y105" i="6"/>
  <c r="Z105" i="6" s="1"/>
  <c r="AA105" i="6" s="1"/>
  <c r="Y80" i="6"/>
  <c r="Z80" i="6" s="1"/>
  <c r="AA80" i="6" s="1"/>
  <c r="Y112" i="6"/>
  <c r="Z112" i="6" s="1"/>
  <c r="AA112" i="6" s="1"/>
  <c r="Y45" i="6"/>
  <c r="Z45" i="6" s="1"/>
  <c r="AA45" i="6" s="1"/>
  <c r="Y110" i="6"/>
  <c r="Z110" i="6" s="1"/>
  <c r="AA110" i="6" s="1"/>
  <c r="Y17" i="6"/>
  <c r="Z17" i="6" s="1"/>
  <c r="AA17" i="6" s="1"/>
  <c r="Y75" i="6"/>
  <c r="Z75" i="6" s="1"/>
  <c r="AA75" i="6" s="1"/>
  <c r="Y102" i="6"/>
  <c r="Z102" i="6" s="1"/>
  <c r="AA102" i="6" s="1"/>
  <c r="Y21" i="6"/>
  <c r="Z21" i="6" s="1"/>
  <c r="AA21" i="6" s="1"/>
  <c r="Y42" i="6"/>
  <c r="Z42" i="6" s="1"/>
  <c r="AA42" i="6" s="1"/>
  <c r="Y49" i="6"/>
  <c r="Z49" i="6" s="1"/>
  <c r="AA49" i="6" s="1"/>
  <c r="Y84" i="6"/>
  <c r="Z84" i="6" s="1"/>
  <c r="AA84" i="6" s="1"/>
  <c r="Y50" i="6"/>
  <c r="Z50" i="6" s="1"/>
  <c r="AA50" i="6" s="1"/>
  <c r="Y99" i="6"/>
  <c r="Z99" i="6" s="1"/>
  <c r="AA99" i="6" s="1"/>
  <c r="Y51" i="6"/>
  <c r="Z51" i="6" s="1"/>
  <c r="AA51" i="6" s="1"/>
  <c r="Y104" i="6"/>
  <c r="Z104" i="6" s="1"/>
  <c r="AA104" i="6" s="1"/>
  <c r="Y19" i="6"/>
  <c r="Z19" i="6" s="1"/>
  <c r="AA19" i="6" s="1"/>
  <c r="Y38" i="6"/>
  <c r="Z38" i="6" s="1"/>
  <c r="AA38" i="6" s="1"/>
  <c r="Y53" i="6"/>
  <c r="Z53" i="6" s="1"/>
  <c r="AA53" i="6" s="1"/>
  <c r="Y40" i="6"/>
  <c r="Z40" i="6" s="1"/>
  <c r="AA40" i="6" s="1"/>
  <c r="Y95" i="6"/>
  <c r="Z95" i="6" s="1"/>
  <c r="AA95" i="6" s="1"/>
  <c r="Y46" i="6"/>
  <c r="Z46" i="6" s="1"/>
  <c r="AA46" i="6" s="1"/>
  <c r="Y108" i="6"/>
  <c r="Z108" i="6" s="1"/>
  <c r="AA108" i="6" s="1"/>
  <c r="Y31" i="6"/>
  <c r="Z31" i="6" s="1"/>
  <c r="AA31" i="6" s="1"/>
  <c r="Y18" i="6"/>
  <c r="Z18" i="6" s="1"/>
  <c r="AA18" i="6" s="1"/>
  <c r="Y16" i="6"/>
  <c r="Z16" i="6" s="1"/>
  <c r="AA16" i="6" s="1"/>
  <c r="Y88" i="6"/>
  <c r="Z88" i="6" s="1"/>
  <c r="AA88" i="6" s="1"/>
  <c r="Y24" i="6"/>
  <c r="Z24" i="6" s="1"/>
  <c r="AA24" i="6" s="1"/>
  <c r="Y20" i="6"/>
  <c r="Z20" i="6" s="1"/>
  <c r="AA20" i="6" s="1"/>
  <c r="Y90" i="6"/>
  <c r="Z90" i="6" s="1"/>
  <c r="AA90" i="6" s="1"/>
  <c r="Y89" i="6"/>
  <c r="Z89" i="6" s="1"/>
  <c r="AA89" i="6" s="1"/>
  <c r="Y44" i="6"/>
  <c r="Z44" i="6" s="1"/>
  <c r="AA44" i="6" s="1"/>
  <c r="Y111" i="6"/>
  <c r="Z111" i="6" s="1"/>
  <c r="AA111" i="6" s="1"/>
  <c r="Y68" i="6"/>
  <c r="Z68" i="6" s="1"/>
  <c r="AA68" i="6" s="1"/>
  <c r="Y87" i="6"/>
  <c r="Z87" i="6" s="1"/>
  <c r="AA87" i="6" s="1"/>
  <c r="Y47" i="6"/>
  <c r="Z47" i="6" s="1"/>
  <c r="AA47" i="6" s="1"/>
  <c r="Y66" i="6"/>
  <c r="Z66" i="6" s="1"/>
  <c r="AA66" i="6" s="1"/>
  <c r="Y73" i="6"/>
  <c r="Z73" i="6" s="1"/>
  <c r="AA73" i="6" s="1"/>
  <c r="Y55" i="6"/>
  <c r="Z55" i="6" s="1"/>
  <c r="AA55" i="6" s="1"/>
  <c r="Y34" i="6"/>
  <c r="Z34" i="6" s="1"/>
  <c r="AA34" i="6" s="1"/>
  <c r="Y26" i="6"/>
  <c r="Z26" i="6" s="1"/>
  <c r="AA26" i="6" s="1"/>
  <c r="Y78" i="6"/>
  <c r="Z78" i="6" s="1"/>
  <c r="AA78" i="6" s="1"/>
  <c r="Y103" i="6"/>
  <c r="Z103" i="6" s="1"/>
  <c r="AA103" i="6" s="1"/>
  <c r="Y76" i="6"/>
  <c r="Z76" i="6" s="1"/>
  <c r="AA76" i="6" s="1"/>
  <c r="Y43" i="6"/>
  <c r="Z43" i="6" s="1"/>
  <c r="AA43" i="6" s="1"/>
  <c r="Y5" i="6"/>
  <c r="Z5" i="6" s="1"/>
  <c r="AA5" i="6" s="1"/>
  <c r="Y58" i="6"/>
  <c r="Z58" i="6" s="1"/>
  <c r="AA58" i="6" s="1"/>
  <c r="Y9" i="6"/>
  <c r="Z9" i="6" s="1"/>
  <c r="AA9" i="6" s="1"/>
  <c r="Y85" i="6"/>
  <c r="Z85" i="6" s="1"/>
  <c r="AA85" i="6" s="1"/>
  <c r="Y27" i="6"/>
  <c r="Z27" i="6" s="1"/>
  <c r="AA27" i="6" s="1"/>
  <c r="Y61" i="6"/>
  <c r="Z61" i="6" s="1"/>
  <c r="AA61" i="6" s="1"/>
  <c r="Y59" i="6"/>
  <c r="Z59" i="6" s="1"/>
  <c r="AA59" i="6" s="1"/>
  <c r="Y36" i="6"/>
  <c r="Z36" i="6" s="1"/>
  <c r="AA36" i="6" s="1"/>
  <c r="Y10" i="6"/>
  <c r="Z10" i="6" s="1"/>
  <c r="AA10" i="6" s="1"/>
  <c r="Y63" i="6"/>
  <c r="Z63" i="6" s="1"/>
  <c r="AA63" i="6" s="1"/>
  <c r="Y91" i="6"/>
  <c r="Z91" i="6" s="1"/>
  <c r="AA91" i="6" s="1"/>
  <c r="Y74" i="6"/>
  <c r="Z74" i="6" s="1"/>
  <c r="AA74" i="6" s="1"/>
  <c r="Y71" i="6"/>
  <c r="Z71" i="6" s="1"/>
  <c r="AA71" i="6" s="1"/>
  <c r="Y7" i="6"/>
  <c r="Z7" i="6" s="1"/>
  <c r="AA7" i="6" s="1"/>
  <c r="Y35" i="6"/>
  <c r="Z35" i="6" s="1"/>
  <c r="AA35" i="6" s="1"/>
  <c r="Y100" i="6"/>
  <c r="Z100" i="6" s="1"/>
  <c r="AA100" i="6" s="1"/>
  <c r="Y83" i="6"/>
  <c r="Z83" i="6" s="1"/>
  <c r="AA83" i="6" s="1"/>
  <c r="Y28" i="6"/>
  <c r="Z28" i="6" s="1"/>
  <c r="AA28" i="6" s="1"/>
  <c r="Y22" i="6"/>
  <c r="Z22" i="6" s="1"/>
  <c r="AA22" i="6" s="1"/>
  <c r="Y93" i="6"/>
  <c r="Z93" i="6" s="1"/>
  <c r="AA93" i="6" s="1"/>
  <c r="Y57" i="6"/>
  <c r="Z57" i="6" s="1"/>
  <c r="AA57" i="6" s="1"/>
  <c r="Y79" i="6"/>
  <c r="Z79" i="6" s="1"/>
  <c r="AA79" i="6" s="1"/>
  <c r="Y94" i="6"/>
  <c r="Z94" i="6" s="1"/>
  <c r="AA94" i="6" s="1"/>
  <c r="Y30" i="6"/>
  <c r="Z30" i="6" s="1"/>
  <c r="AA30" i="6" s="1"/>
  <c r="Y48" i="6"/>
  <c r="Z48" i="6" s="1"/>
  <c r="AA48" i="6" s="1"/>
  <c r="Y14" i="6"/>
  <c r="Z14" i="6" s="1"/>
  <c r="AA14" i="6" s="1"/>
  <c r="Y32" i="6"/>
  <c r="Z32" i="6" s="1"/>
  <c r="AA32" i="6" s="1"/>
  <c r="Y81" i="6"/>
  <c r="Z81" i="6" s="1"/>
  <c r="AA81" i="6" s="1"/>
  <c r="Y11" i="6"/>
  <c r="Z11" i="6" s="1"/>
  <c r="AA11" i="6" s="1"/>
  <c r="Y54" i="6"/>
  <c r="Z54" i="6" s="1"/>
  <c r="AA54" i="6" s="1"/>
  <c r="H36" i="7"/>
  <c r="Y25" i="1" l="1"/>
  <c r="Y29" i="1"/>
  <c r="Y24" i="1"/>
  <c r="Y28" i="1"/>
  <c r="Y16" i="1"/>
  <c r="J3" i="6" s="1"/>
  <c r="K12" i="6" s="1"/>
  <c r="Y15" i="1"/>
  <c r="K26" i="6" l="1"/>
  <c r="K7" i="6"/>
  <c r="K59" i="6"/>
  <c r="K49" i="6"/>
  <c r="K92" i="6"/>
  <c r="K36" i="6"/>
  <c r="K90" i="6"/>
  <c r="K103" i="6"/>
  <c r="K63" i="6"/>
  <c r="K20" i="6"/>
  <c r="K81" i="6"/>
  <c r="K95" i="6"/>
  <c r="K83" i="6"/>
  <c r="K70" i="6"/>
  <c r="K9" i="6"/>
  <c r="K44" i="6"/>
  <c r="K98" i="6"/>
  <c r="K34" i="6"/>
  <c r="K77" i="6"/>
  <c r="K47" i="6"/>
  <c r="K57" i="6"/>
  <c r="K68" i="6"/>
  <c r="K93" i="6"/>
  <c r="K28" i="6"/>
  <c r="K18" i="6"/>
  <c r="K32" i="6"/>
  <c r="K67" i="6"/>
  <c r="K113" i="6"/>
  <c r="K55" i="6"/>
  <c r="K16" i="6"/>
  <c r="K42" i="6"/>
  <c r="K85" i="6"/>
  <c r="K40" i="6"/>
  <c r="K72" i="6"/>
  <c r="K11" i="6"/>
  <c r="K65" i="6"/>
  <c r="K111" i="6"/>
  <c r="K97" i="6"/>
  <c r="K105" i="6"/>
  <c r="K51" i="6"/>
  <c r="K24" i="6"/>
  <c r="K106" i="6"/>
  <c r="K99" i="6"/>
  <c r="K30" i="6"/>
  <c r="K50" i="6"/>
  <c r="K69" i="6"/>
  <c r="K10" i="6"/>
  <c r="K6" i="6"/>
  <c r="K86" i="6"/>
  <c r="K104" i="6"/>
  <c r="K64" i="6"/>
  <c r="K94" i="6"/>
  <c r="K54" i="6"/>
  <c r="K74" i="6"/>
  <c r="K102" i="6"/>
  <c r="K76" i="6"/>
  <c r="K37" i="6"/>
  <c r="K5" i="6"/>
  <c r="K43" i="6"/>
  <c r="K33" i="6"/>
  <c r="K13" i="6"/>
  <c r="K45" i="6"/>
  <c r="K58" i="6"/>
  <c r="K62" i="6"/>
  <c r="K52" i="6"/>
  <c r="K29" i="6"/>
  <c r="K73" i="6"/>
  <c r="K46" i="6"/>
  <c r="K101" i="6"/>
  <c r="K66" i="6"/>
  <c r="K78" i="6"/>
  <c r="K27" i="6"/>
  <c r="K39" i="6"/>
  <c r="K75" i="6"/>
  <c r="K110" i="6"/>
  <c r="K108" i="6"/>
  <c r="K15" i="6"/>
  <c r="K31" i="6"/>
  <c r="K107" i="6"/>
  <c r="K96" i="6"/>
  <c r="K84" i="6"/>
  <c r="K41" i="6"/>
  <c r="K71" i="6"/>
  <c r="K21" i="6"/>
  <c r="K25" i="6"/>
  <c r="K88" i="6"/>
  <c r="K8" i="6"/>
  <c r="K23" i="6"/>
  <c r="K91" i="6"/>
  <c r="K109" i="6"/>
  <c r="K100" i="6"/>
  <c r="K79" i="6"/>
  <c r="K22" i="6"/>
  <c r="K56" i="6"/>
  <c r="K38" i="6"/>
  <c r="K14" i="6"/>
  <c r="K80" i="6"/>
  <c r="K19" i="6"/>
  <c r="K82" i="6"/>
  <c r="K87" i="6"/>
  <c r="K89" i="6"/>
  <c r="K112" i="6"/>
  <c r="K53" i="6"/>
  <c r="K60" i="6"/>
  <c r="K48" i="6"/>
  <c r="K61" i="6"/>
  <c r="K35" i="6"/>
  <c r="K17" i="6"/>
  <c r="Y33" i="1"/>
  <c r="H37" i="1"/>
  <c r="Y32" i="1"/>
  <c r="L3" i="6" l="1"/>
  <c r="M12" i="6" s="1"/>
  <c r="N12" i="6" s="1"/>
  <c r="O12" i="6" s="1"/>
  <c r="H38" i="1"/>
  <c r="K4" i="6"/>
  <c r="M83" i="6" l="1"/>
  <c r="N83" i="6" s="1"/>
  <c r="O83" i="6" s="1"/>
  <c r="M111" i="6"/>
  <c r="N111" i="6" s="1"/>
  <c r="O111" i="6" s="1"/>
  <c r="M101" i="6"/>
  <c r="N101" i="6" s="1"/>
  <c r="O101" i="6" s="1"/>
  <c r="M42" i="6"/>
  <c r="N42" i="6" s="1"/>
  <c r="O42" i="6" s="1"/>
  <c r="M85" i="6"/>
  <c r="N85" i="6" s="1"/>
  <c r="O85" i="6" s="1"/>
  <c r="M93" i="6"/>
  <c r="N93" i="6" s="1"/>
  <c r="O93" i="6" s="1"/>
  <c r="M106" i="6"/>
  <c r="N106" i="6" s="1"/>
  <c r="O106" i="6" s="1"/>
  <c r="M92" i="6"/>
  <c r="N92" i="6" s="1"/>
  <c r="O92" i="6" s="1"/>
  <c r="M97" i="6"/>
  <c r="N97" i="6" s="1"/>
  <c r="O97" i="6" s="1"/>
  <c r="M77" i="6"/>
  <c r="N77" i="6" s="1"/>
  <c r="O77" i="6" s="1"/>
  <c r="M20" i="6"/>
  <c r="N20" i="6" s="1"/>
  <c r="O20" i="6" s="1"/>
  <c r="M103" i="6"/>
  <c r="N103" i="6" s="1"/>
  <c r="O103" i="6" s="1"/>
  <c r="M49" i="6"/>
  <c r="N49" i="6" s="1"/>
  <c r="O49" i="6" s="1"/>
  <c r="M44" i="6"/>
  <c r="N44" i="6" s="1"/>
  <c r="O44" i="6" s="1"/>
  <c r="M88" i="6"/>
  <c r="N88" i="6" s="1"/>
  <c r="O88" i="6" s="1"/>
  <c r="M67" i="6"/>
  <c r="N67" i="6" s="1"/>
  <c r="O67" i="6" s="1"/>
  <c r="M113" i="6"/>
  <c r="N113" i="6" s="1"/>
  <c r="O113" i="6" s="1"/>
  <c r="M28" i="6"/>
  <c r="N28" i="6" s="1"/>
  <c r="O28" i="6" s="1"/>
  <c r="M18" i="6"/>
  <c r="N18" i="6" s="1"/>
  <c r="O18" i="6" s="1"/>
  <c r="M26" i="6"/>
  <c r="N26" i="6" s="1"/>
  <c r="O26" i="6" s="1"/>
  <c r="M98" i="6"/>
  <c r="N98" i="6" s="1"/>
  <c r="O98" i="6" s="1"/>
  <c r="M34" i="6"/>
  <c r="N34" i="6" s="1"/>
  <c r="O34" i="6" s="1"/>
  <c r="M11" i="6"/>
  <c r="N11" i="6" s="1"/>
  <c r="O11" i="6" s="1"/>
  <c r="M70" i="6"/>
  <c r="N70" i="6" s="1"/>
  <c r="O70" i="6" s="1"/>
  <c r="M9" i="6"/>
  <c r="N9" i="6" s="1"/>
  <c r="O9" i="6" s="1"/>
  <c r="M90" i="6"/>
  <c r="N90" i="6" s="1"/>
  <c r="O90" i="6" s="1"/>
  <c r="M51" i="6"/>
  <c r="N51" i="6" s="1"/>
  <c r="O51" i="6" s="1"/>
  <c r="M72" i="6"/>
  <c r="N72" i="6" s="1"/>
  <c r="O72" i="6" s="1"/>
  <c r="M57" i="6"/>
  <c r="N57" i="6" s="1"/>
  <c r="O57" i="6" s="1"/>
  <c r="M109" i="6"/>
  <c r="N109" i="6" s="1"/>
  <c r="O109" i="6" s="1"/>
  <c r="M105" i="6"/>
  <c r="N105" i="6" s="1"/>
  <c r="O105" i="6" s="1"/>
  <c r="M36" i="6"/>
  <c r="N36" i="6" s="1"/>
  <c r="O36" i="6" s="1"/>
  <c r="M95" i="6"/>
  <c r="N95" i="6" s="1"/>
  <c r="O95" i="6" s="1"/>
  <c r="M65" i="6"/>
  <c r="N65" i="6" s="1"/>
  <c r="O65" i="6" s="1"/>
  <c r="M59" i="6"/>
  <c r="N59" i="6" s="1"/>
  <c r="O59" i="6" s="1"/>
  <c r="M25" i="6"/>
  <c r="N25" i="6" s="1"/>
  <c r="O25" i="6" s="1"/>
  <c r="M108" i="6"/>
  <c r="N108" i="6" s="1"/>
  <c r="O108" i="6" s="1"/>
  <c r="M84" i="6"/>
  <c r="N84" i="6" s="1"/>
  <c r="O84" i="6" s="1"/>
  <c r="M64" i="6"/>
  <c r="N64" i="6" s="1"/>
  <c r="O64" i="6" s="1"/>
  <c r="M47" i="6"/>
  <c r="N47" i="6" s="1"/>
  <c r="O47" i="6" s="1"/>
  <c r="M62" i="6"/>
  <c r="N62" i="6" s="1"/>
  <c r="O62" i="6" s="1"/>
  <c r="M100" i="6"/>
  <c r="N100" i="6" s="1"/>
  <c r="O100" i="6" s="1"/>
  <c r="M22" i="6"/>
  <c r="N22" i="6" s="1"/>
  <c r="O22" i="6" s="1"/>
  <c r="M6" i="6"/>
  <c r="N6" i="6" s="1"/>
  <c r="O6" i="6" s="1"/>
  <c r="M60" i="6"/>
  <c r="N60" i="6" s="1"/>
  <c r="O60" i="6" s="1"/>
  <c r="M43" i="6"/>
  <c r="N43" i="6" s="1"/>
  <c r="O43" i="6" s="1"/>
  <c r="M14" i="6"/>
  <c r="N14" i="6" s="1"/>
  <c r="O14" i="6" s="1"/>
  <c r="M23" i="6"/>
  <c r="N23" i="6" s="1"/>
  <c r="O23" i="6" s="1"/>
  <c r="M58" i="6"/>
  <c r="N58" i="6" s="1"/>
  <c r="O58" i="6" s="1"/>
  <c r="M30" i="6"/>
  <c r="N30" i="6" s="1"/>
  <c r="O30" i="6" s="1"/>
  <c r="M96" i="6"/>
  <c r="N96" i="6" s="1"/>
  <c r="O96" i="6" s="1"/>
  <c r="M66" i="6"/>
  <c r="N66" i="6" s="1"/>
  <c r="O66" i="6" s="1"/>
  <c r="M53" i="6"/>
  <c r="N53" i="6" s="1"/>
  <c r="O53" i="6" s="1"/>
  <c r="M50" i="6"/>
  <c r="N50" i="6" s="1"/>
  <c r="O50" i="6" s="1"/>
  <c r="M21" i="6"/>
  <c r="N21" i="6" s="1"/>
  <c r="O21" i="6" s="1"/>
  <c r="M71" i="6"/>
  <c r="N71" i="6" s="1"/>
  <c r="O71" i="6" s="1"/>
  <c r="M29" i="6"/>
  <c r="N29" i="6" s="1"/>
  <c r="O29" i="6" s="1"/>
  <c r="M46" i="6"/>
  <c r="N46" i="6" s="1"/>
  <c r="O46" i="6" s="1"/>
  <c r="M80" i="6"/>
  <c r="N80" i="6" s="1"/>
  <c r="O80" i="6" s="1"/>
  <c r="M91" i="6"/>
  <c r="N91" i="6" s="1"/>
  <c r="O91" i="6" s="1"/>
  <c r="M8" i="6"/>
  <c r="N8" i="6" s="1"/>
  <c r="O8" i="6" s="1"/>
  <c r="M78" i="6"/>
  <c r="N78" i="6" s="1"/>
  <c r="O78" i="6" s="1"/>
  <c r="M112" i="6"/>
  <c r="N112" i="6" s="1"/>
  <c r="O112" i="6" s="1"/>
  <c r="M32" i="6"/>
  <c r="N32" i="6" s="1"/>
  <c r="O32" i="6" s="1"/>
  <c r="M61" i="6"/>
  <c r="N61" i="6" s="1"/>
  <c r="O61" i="6" s="1"/>
  <c r="M37" i="6"/>
  <c r="N37" i="6" s="1"/>
  <c r="O37" i="6" s="1"/>
  <c r="M110" i="6"/>
  <c r="N110" i="6" s="1"/>
  <c r="O110" i="6" s="1"/>
  <c r="M27" i="6"/>
  <c r="N27" i="6" s="1"/>
  <c r="O27" i="6" s="1"/>
  <c r="M13" i="6"/>
  <c r="N13" i="6" s="1"/>
  <c r="O13" i="6" s="1"/>
  <c r="M87" i="6"/>
  <c r="N87" i="6" s="1"/>
  <c r="O87" i="6" s="1"/>
  <c r="M38" i="6"/>
  <c r="N38" i="6" s="1"/>
  <c r="O38" i="6" s="1"/>
  <c r="M39" i="6"/>
  <c r="N39" i="6" s="1"/>
  <c r="O39" i="6" s="1"/>
  <c r="M15" i="6"/>
  <c r="N15" i="6" s="1"/>
  <c r="O15" i="6" s="1"/>
  <c r="M86" i="6"/>
  <c r="N86" i="6" s="1"/>
  <c r="O86" i="6" s="1"/>
  <c r="M54" i="6"/>
  <c r="N54" i="6" s="1"/>
  <c r="O54" i="6" s="1"/>
  <c r="M76" i="6"/>
  <c r="N76" i="6" s="1"/>
  <c r="O76" i="6" s="1"/>
  <c r="M75" i="6"/>
  <c r="N75" i="6" s="1"/>
  <c r="O75" i="6" s="1"/>
  <c r="M45" i="6"/>
  <c r="N45" i="6" s="1"/>
  <c r="O45" i="6" s="1"/>
  <c r="M94" i="6"/>
  <c r="N94" i="6" s="1"/>
  <c r="O94" i="6" s="1"/>
  <c r="M31" i="6"/>
  <c r="N31" i="6" s="1"/>
  <c r="O31" i="6" s="1"/>
  <c r="M56" i="6"/>
  <c r="N56" i="6" s="1"/>
  <c r="O56" i="6" s="1"/>
  <c r="M82" i="6"/>
  <c r="N82" i="6" s="1"/>
  <c r="O82" i="6" s="1"/>
  <c r="M41" i="6"/>
  <c r="N41" i="6" s="1"/>
  <c r="O41" i="6" s="1"/>
  <c r="M55" i="6"/>
  <c r="N55" i="6" s="1"/>
  <c r="O55" i="6" s="1"/>
  <c r="M79" i="6"/>
  <c r="N79" i="6" s="1"/>
  <c r="O79" i="6" s="1"/>
  <c r="M7" i="6"/>
  <c r="N7" i="6" s="1"/>
  <c r="O7" i="6" s="1"/>
  <c r="M63" i="6"/>
  <c r="N63" i="6" s="1"/>
  <c r="O63" i="6" s="1"/>
  <c r="M99" i="6"/>
  <c r="N99" i="6" s="1"/>
  <c r="O99" i="6" s="1"/>
  <c r="M74" i="6"/>
  <c r="N74" i="6" s="1"/>
  <c r="O74" i="6" s="1"/>
  <c r="M69" i="6"/>
  <c r="N69" i="6" s="1"/>
  <c r="O69" i="6" s="1"/>
  <c r="M17" i="6"/>
  <c r="N17" i="6" s="1"/>
  <c r="O17" i="6" s="1"/>
  <c r="M68" i="6"/>
  <c r="N68" i="6" s="1"/>
  <c r="O68" i="6" s="1"/>
  <c r="M52" i="6"/>
  <c r="N52" i="6" s="1"/>
  <c r="O52" i="6" s="1"/>
  <c r="M24" i="6"/>
  <c r="N24" i="6" s="1"/>
  <c r="O24" i="6" s="1"/>
  <c r="M107" i="6"/>
  <c r="N107" i="6" s="1"/>
  <c r="O107" i="6" s="1"/>
  <c r="M73" i="6"/>
  <c r="N73" i="6" s="1"/>
  <c r="O73" i="6" s="1"/>
  <c r="M40" i="6"/>
  <c r="N40" i="6" s="1"/>
  <c r="O40" i="6" s="1"/>
  <c r="M19" i="6"/>
  <c r="N19" i="6" s="1"/>
  <c r="O19" i="6" s="1"/>
  <c r="M102" i="6"/>
  <c r="N102" i="6" s="1"/>
  <c r="O102" i="6" s="1"/>
  <c r="M48" i="6"/>
  <c r="N48" i="6" s="1"/>
  <c r="O48" i="6" s="1"/>
  <c r="M89" i="6"/>
  <c r="N89" i="6" s="1"/>
  <c r="O89" i="6" s="1"/>
  <c r="M81" i="6"/>
  <c r="N81" i="6" s="1"/>
  <c r="O81" i="6" s="1"/>
  <c r="M10" i="6"/>
  <c r="N10" i="6" s="1"/>
  <c r="O10" i="6" s="1"/>
  <c r="M104" i="6"/>
  <c r="N104" i="6" s="1"/>
  <c r="O104" i="6" s="1"/>
  <c r="M33" i="6"/>
  <c r="N33" i="6" s="1"/>
  <c r="O33" i="6" s="1"/>
  <c r="M5" i="6"/>
  <c r="N5" i="6" s="1"/>
  <c r="O5" i="6" s="1"/>
  <c r="M35" i="6"/>
  <c r="N35" i="6" s="1"/>
  <c r="O35" i="6" s="1"/>
  <c r="M16" i="6"/>
  <c r="N16" i="6" s="1"/>
  <c r="O16" i="6" s="1"/>
  <c r="N115" i="6"/>
  <c r="M4" i="6"/>
  <c r="O115" i="6" l="1"/>
  <c r="O116" i="6" s="1"/>
  <c r="AD38" i="1" s="1"/>
  <c r="N4" i="6"/>
  <c r="V4" i="6"/>
  <c r="W4" i="6" s="1"/>
  <c r="X4" i="6"/>
  <c r="Y4" i="6" s="1"/>
  <c r="Z115" i="6" l="1"/>
  <c r="AA115" i="6"/>
  <c r="AA116" i="6" s="1"/>
  <c r="AD36" i="7" s="1"/>
  <c r="O4" i="6"/>
  <c r="N116" i="6"/>
  <c r="N117" i="6" s="1"/>
  <c r="Z4" i="6"/>
  <c r="AA4" i="6" l="1"/>
  <c r="Z116" i="6"/>
  <c r="Z117" i="6" s="1"/>
  <c r="O117" i="6"/>
  <c r="AD37" i="1" s="1"/>
  <c r="N118" i="6"/>
  <c r="P12" i="6" s="1"/>
  <c r="P97" i="6" l="1"/>
  <c r="P51" i="6"/>
  <c r="P70" i="6"/>
  <c r="P90" i="6"/>
  <c r="P11" i="6"/>
  <c r="P44" i="6"/>
  <c r="P36" i="6"/>
  <c r="P57" i="6"/>
  <c r="P18" i="6"/>
  <c r="P20" i="6"/>
  <c r="P42" i="6"/>
  <c r="P93" i="6"/>
  <c r="P113" i="6"/>
  <c r="P26" i="6"/>
  <c r="P65" i="6"/>
  <c r="P9" i="6"/>
  <c r="P72" i="6"/>
  <c r="P49" i="6"/>
  <c r="P77" i="6"/>
  <c r="P105" i="6"/>
  <c r="P59" i="6"/>
  <c r="P95" i="6"/>
  <c r="P34" i="6"/>
  <c r="P83" i="6"/>
  <c r="P67" i="6"/>
  <c r="P28" i="6"/>
  <c r="P7" i="6"/>
  <c r="P25" i="6"/>
  <c r="P78" i="6"/>
  <c r="P40" i="6"/>
  <c r="P41" i="6"/>
  <c r="P6" i="6"/>
  <c r="P47" i="6"/>
  <c r="P56" i="6"/>
  <c r="P55" i="6"/>
  <c r="P111" i="6"/>
  <c r="P69" i="6"/>
  <c r="P101" i="6"/>
  <c r="P63" i="6"/>
  <c r="P60" i="6"/>
  <c r="P85" i="6"/>
  <c r="P103" i="6"/>
  <c r="P81" i="6"/>
  <c r="P100" i="6"/>
  <c r="P16" i="6"/>
  <c r="P99" i="6"/>
  <c r="P31" i="6"/>
  <c r="P92" i="6"/>
  <c r="P106" i="6"/>
  <c r="P62" i="6"/>
  <c r="P53" i="6"/>
  <c r="P112" i="6"/>
  <c r="P68" i="6"/>
  <c r="P15" i="6"/>
  <c r="P5" i="6"/>
  <c r="P21" i="6"/>
  <c r="P98" i="6"/>
  <c r="P32" i="6"/>
  <c r="P88" i="6"/>
  <c r="P22" i="6"/>
  <c r="P75" i="6"/>
  <c r="P37" i="6"/>
  <c r="P86" i="6"/>
  <c r="P17" i="6"/>
  <c r="P38" i="6"/>
  <c r="P52" i="6"/>
  <c r="P24" i="6"/>
  <c r="P8" i="6"/>
  <c r="P13" i="6"/>
  <c r="P39" i="6"/>
  <c r="P48" i="6"/>
  <c r="P45" i="6"/>
  <c r="P109" i="6"/>
  <c r="P79" i="6"/>
  <c r="P82" i="6"/>
  <c r="P43" i="6"/>
  <c r="P61" i="6"/>
  <c r="P30" i="6"/>
  <c r="P71" i="6"/>
  <c r="P76" i="6"/>
  <c r="P50" i="6"/>
  <c r="P96" i="6"/>
  <c r="P84" i="6"/>
  <c r="P107" i="6"/>
  <c r="P64" i="6"/>
  <c r="P46" i="6"/>
  <c r="P35" i="6"/>
  <c r="P104" i="6"/>
  <c r="P73" i="6"/>
  <c r="P58" i="6"/>
  <c r="P23" i="6"/>
  <c r="P66" i="6"/>
  <c r="P94" i="6"/>
  <c r="P80" i="6"/>
  <c r="P27" i="6"/>
  <c r="P54" i="6"/>
  <c r="P89" i="6"/>
  <c r="P29" i="6"/>
  <c r="P33" i="6"/>
  <c r="P74" i="6"/>
  <c r="P110" i="6"/>
  <c r="P87" i="6"/>
  <c r="P19" i="6"/>
  <c r="P91" i="6"/>
  <c r="P14" i="6"/>
  <c r="P10" i="6"/>
  <c r="P102" i="6"/>
  <c r="P108" i="6"/>
  <c r="Z118" i="6"/>
  <c r="AA117" i="6"/>
  <c r="AD35" i="7" s="1"/>
  <c r="P4" i="6"/>
  <c r="Q4" i="6" l="1"/>
  <c r="R4" i="6" s="1"/>
  <c r="Q5" i="6"/>
  <c r="R5" i="6" s="1"/>
  <c r="Q6" i="6"/>
  <c r="R6" i="6" s="1"/>
  <c r="AB12" i="6"/>
  <c r="AB33" i="6"/>
  <c r="AB34" i="6"/>
  <c r="AB56" i="6"/>
  <c r="AB109" i="6"/>
  <c r="AB112" i="6"/>
  <c r="AB101" i="6"/>
  <c r="AB37" i="6"/>
  <c r="AB8" i="6"/>
  <c r="AB98" i="6"/>
  <c r="AB105" i="6"/>
  <c r="AB70" i="6"/>
  <c r="AB75" i="6"/>
  <c r="AB107" i="6"/>
  <c r="AB17" i="6"/>
  <c r="AB86" i="6"/>
  <c r="AB97" i="6"/>
  <c r="AB41" i="6"/>
  <c r="AB23" i="6"/>
  <c r="AB69" i="6"/>
  <c r="AB80" i="6"/>
  <c r="AB65" i="6"/>
  <c r="AB62" i="6"/>
  <c r="AB7" i="6"/>
  <c r="AB83" i="6"/>
  <c r="AB15" i="6"/>
  <c r="AB82" i="6"/>
  <c r="AB30" i="6"/>
  <c r="AB32" i="6"/>
  <c r="AB25" i="6"/>
  <c r="AB13" i="6"/>
  <c r="AB77" i="6"/>
  <c r="AB78" i="6"/>
  <c r="AB84" i="6"/>
  <c r="AB18" i="6"/>
  <c r="AB63" i="6"/>
  <c r="AB14" i="6"/>
  <c r="AB94" i="6"/>
  <c r="AB60" i="6"/>
  <c r="AB74" i="6"/>
  <c r="AB54" i="6"/>
  <c r="AB111" i="6"/>
  <c r="AB72" i="6"/>
  <c r="AB24" i="6"/>
  <c r="AB53" i="6"/>
  <c r="AB76" i="6"/>
  <c r="AB67" i="6"/>
  <c r="AB104" i="6"/>
  <c r="AB102" i="6"/>
  <c r="AB89" i="6"/>
  <c r="AB91" i="6"/>
  <c r="AB31" i="6"/>
  <c r="AB95" i="6"/>
  <c r="AB92" i="6"/>
  <c r="AB73" i="6"/>
  <c r="AB99" i="6"/>
  <c r="AB96" i="6"/>
  <c r="AB46" i="6"/>
  <c r="AB103" i="6"/>
  <c r="AB48" i="6"/>
  <c r="AB110" i="6"/>
  <c r="AB27" i="6"/>
  <c r="AB90" i="6"/>
  <c r="AB5" i="6"/>
  <c r="AB64" i="6"/>
  <c r="AB87" i="6"/>
  <c r="AB16" i="6"/>
  <c r="AB29" i="6"/>
  <c r="AB113" i="6"/>
  <c r="AB47" i="6"/>
  <c r="AB21" i="6"/>
  <c r="AB100" i="6"/>
  <c r="AB49" i="6"/>
  <c r="AB22" i="6"/>
  <c r="AB106" i="6"/>
  <c r="AB52" i="6"/>
  <c r="AB108" i="6"/>
  <c r="AB35" i="6"/>
  <c r="AB45" i="6"/>
  <c r="AB44" i="6"/>
  <c r="AB6" i="6"/>
  <c r="AB39" i="6"/>
  <c r="AB88" i="6"/>
  <c r="AB93" i="6"/>
  <c r="AB85" i="6"/>
  <c r="AB66" i="6"/>
  <c r="AB28" i="6"/>
  <c r="AB57" i="6"/>
  <c r="AB11" i="6"/>
  <c r="AB20" i="6"/>
  <c r="AB79" i="6"/>
  <c r="AB68" i="6"/>
  <c r="AB10" i="6"/>
  <c r="AB81" i="6"/>
  <c r="AB55" i="6"/>
  <c r="AB38" i="6"/>
  <c r="AB9" i="6"/>
  <c r="AB71" i="6"/>
  <c r="AB50" i="6"/>
  <c r="AB36" i="6"/>
  <c r="AB51" i="6"/>
  <c r="AB59" i="6"/>
  <c r="AB58" i="6"/>
  <c r="AB19" i="6"/>
  <c r="AB61" i="6"/>
  <c r="AB26" i="6"/>
  <c r="AB40" i="6"/>
  <c r="AB42" i="6"/>
  <c r="AB43" i="6"/>
  <c r="AB4" i="6"/>
  <c r="AC5" i="6" l="1"/>
  <c r="AD5" i="6" s="1"/>
  <c r="AC4" i="6"/>
  <c r="AD4" i="6" s="1"/>
  <c r="AC6" i="6"/>
  <c r="AD6" i="6" s="1"/>
  <c r="AC9" i="6"/>
  <c r="AD9" i="6" s="1"/>
  <c r="AC7" i="6"/>
  <c r="AD7" i="6" s="1"/>
  <c r="AC8" i="6"/>
  <c r="AD8"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前澤化成工業 株式会社</author>
    <author>矢野 禎典</author>
  </authors>
  <commentList>
    <comment ref="B6" authorId="0" shapeId="0" xr:uid="{00000000-0006-0000-0000-000001000000}">
      <text>
        <r>
          <rPr>
            <b/>
            <sz val="10"/>
            <color indexed="81"/>
            <rFont val="ＭＳ Ｐゴシック"/>
            <family val="3"/>
            <charset val="128"/>
          </rPr>
          <t>店舗全面積を数字で入力して下さい。</t>
        </r>
      </text>
    </comment>
    <comment ref="F6" authorId="0" shapeId="0" xr:uid="{00000000-0006-0000-0000-000002000000}">
      <text>
        <r>
          <rPr>
            <b/>
            <sz val="10"/>
            <color indexed="81"/>
            <rFont val="ＭＳ Ｐゴシック"/>
            <family val="3"/>
            <charset val="128"/>
          </rPr>
          <t>下記業種番号（１～９）から適切なものを選択してください。</t>
        </r>
      </text>
    </comment>
    <comment ref="R6" authorId="1" shapeId="0" xr:uid="{00000000-0006-0000-0000-000003000000}">
      <text>
        <r>
          <rPr>
            <sz val="9"/>
            <color indexed="81"/>
            <rFont val="ＭＳ Ｐゴシック"/>
            <family val="3"/>
            <charset val="128"/>
          </rPr>
          <t>セパレップをご希望される場合は、
本体材質を［SUS製］、
使用用途を［シンク一体型］、
流入形態を［－］と選択してください。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前澤化成工業 株式会社</author>
    <author>矢野 禎典</author>
  </authors>
  <commentList>
    <comment ref="B6" authorId="0" shapeId="0" xr:uid="{00000000-0006-0000-0100-000001000000}">
      <text>
        <r>
          <rPr>
            <b/>
            <sz val="10"/>
            <color indexed="81"/>
            <rFont val="ＭＳ Ｐゴシック"/>
            <family val="3"/>
            <charset val="128"/>
          </rPr>
          <t>利用人数を数字で入力して下さい。
席数から算出する場合は右表をご参照下さい。</t>
        </r>
      </text>
    </comment>
    <comment ref="H6" authorId="0" shapeId="0" xr:uid="{00000000-0006-0000-0100-000002000000}">
      <text>
        <r>
          <rPr>
            <b/>
            <sz val="10"/>
            <color indexed="81"/>
            <rFont val="ＭＳ Ｐゴシック"/>
            <family val="3"/>
            <charset val="128"/>
          </rPr>
          <t>下記業種番号（１～９）から適切なものを選択してください。</t>
        </r>
      </text>
    </comment>
    <comment ref="T6" authorId="1" shapeId="0" xr:uid="{00000000-0006-0000-0100-000003000000}">
      <text>
        <r>
          <rPr>
            <sz val="9"/>
            <color indexed="81"/>
            <rFont val="ＭＳ Ｐゴシック"/>
            <family val="3"/>
            <charset val="128"/>
          </rPr>
          <t>セパレップをご希望される場合は、
本体材質を［SUS製］、
使用用途を［シンク一体型］、
流入形態を［－］と選択してください。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前澤化成工業 株式会社</author>
    <author>矢野 禎典</author>
  </authors>
  <commentList>
    <comment ref="B6" authorId="0" shapeId="0" xr:uid="{00000000-0006-0000-0200-000001000000}">
      <text>
        <r>
          <rPr>
            <b/>
            <sz val="10"/>
            <color indexed="81"/>
            <rFont val="ＭＳ Ｐゴシック"/>
            <family val="3"/>
            <charset val="128"/>
          </rPr>
          <t>水栓の口径をリストから選んでください。</t>
        </r>
      </text>
    </comment>
    <comment ref="E6" authorId="0" shapeId="0" xr:uid="{00000000-0006-0000-0200-000002000000}">
      <text>
        <r>
          <rPr>
            <b/>
            <sz val="10"/>
            <color indexed="81"/>
            <rFont val="ＭＳ Ｐゴシック"/>
            <family val="3"/>
            <charset val="128"/>
          </rPr>
          <t>水栓個数を手入力してください。</t>
        </r>
      </text>
    </comment>
    <comment ref="Q6" authorId="1" shapeId="0" xr:uid="{00000000-0006-0000-0200-000003000000}">
      <text>
        <r>
          <rPr>
            <sz val="9"/>
            <color indexed="81"/>
            <rFont val="ＭＳ Ｐゴシック"/>
            <family val="3"/>
            <charset val="128"/>
          </rPr>
          <t>セパレップをご希望される場合は、
本体材質を［SUS製］、
使用用途を［シンク一体型］、
流入形態を［－］と選択してください。</t>
        </r>
      </text>
    </comment>
    <comment ref="X6" authorId="0" shapeId="0" xr:uid="{00000000-0006-0000-0200-000004000000}">
      <text>
        <r>
          <rPr>
            <b/>
            <sz val="10"/>
            <color indexed="81"/>
            <rFont val="ＭＳ Ｐゴシック"/>
            <family val="3"/>
            <charset val="128"/>
          </rPr>
          <t>水栓の口径をリストから選んでください。</t>
        </r>
      </text>
    </comment>
    <comment ref="AA6" authorId="0" shapeId="0" xr:uid="{00000000-0006-0000-0200-000005000000}">
      <text>
        <r>
          <rPr>
            <b/>
            <sz val="10"/>
            <color indexed="81"/>
            <rFont val="ＭＳ Ｐゴシック"/>
            <family val="3"/>
            <charset val="128"/>
          </rPr>
          <t>水栓個数を手入力してください。</t>
        </r>
      </text>
    </comment>
    <comment ref="AP14" authorId="1" shapeId="0" xr:uid="{00000000-0006-0000-0200-000006000000}">
      <text>
        <r>
          <rPr>
            <sz val="11"/>
            <color indexed="10"/>
            <rFont val="ＭＳ Ｐゴシック"/>
            <family val="3"/>
            <charset val="128"/>
          </rPr>
          <t>標準水量はSHASE-S206-2019（給排水設備基準.同解説）より引用しております。
　　　　　　　　　　SHASEに基づく水道口径と標準水量
　　               φ13：15[L/min]　　　φ20：20[L/min]</t>
        </r>
        <r>
          <rPr>
            <sz val="11"/>
            <color indexed="81"/>
            <rFont val="ＭＳ Ｐゴシック"/>
            <family val="3"/>
            <charset val="128"/>
          </rPr>
          <t xml:space="preserve">
お客様からの要望で標準水量に指定がある場合には
対応する箇所に手入力で数値を入力してください。</t>
        </r>
      </text>
    </comment>
    <comment ref="V33" authorId="1" shapeId="0" xr:uid="{00000000-0006-0000-0200-000007000000}">
      <text>
        <r>
          <rPr>
            <sz val="10"/>
            <color indexed="81"/>
            <rFont val="ＭＳ Ｐゴシック"/>
            <family val="3"/>
            <charset val="128"/>
          </rPr>
          <t>記載する内容
選定において特別に考慮した点や明確な使用状況が判明している際に根拠として記載してください。
例）
手洗いにしか使用しない水栓が２つあるため、２つの水栓を１つとして計算をした。</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矢野 禎典</author>
  </authors>
  <commentList>
    <comment ref="C2" authorId="0" shapeId="0" xr:uid="{00000000-0006-0000-0400-000001000000}">
      <text>
        <r>
          <rPr>
            <b/>
            <sz val="12"/>
            <color indexed="81"/>
            <rFont val="ＭＳ Ｐゴシック"/>
            <family val="3"/>
            <charset val="128"/>
          </rPr>
          <t>全角入力</t>
        </r>
      </text>
    </comment>
    <comment ref="J3" authorId="0" shapeId="0" xr:uid="{00000000-0006-0000-0400-000002000000}">
      <text>
        <r>
          <rPr>
            <b/>
            <sz val="12"/>
            <color indexed="81"/>
            <rFont val="ＭＳ Ｐゴシック"/>
            <family val="3"/>
            <charset val="128"/>
          </rPr>
          <t>流入流量</t>
        </r>
      </text>
    </comment>
    <comment ref="L3" authorId="0" shapeId="0" xr:uid="{00000000-0006-0000-0400-000003000000}">
      <text>
        <r>
          <rPr>
            <b/>
            <sz val="12"/>
            <color indexed="81"/>
            <rFont val="ＭＳ Ｐゴシック"/>
            <family val="3"/>
            <charset val="128"/>
          </rPr>
          <t>グリース＋たい積残さ</t>
        </r>
      </text>
    </comment>
    <comment ref="V3" authorId="0" shapeId="0" xr:uid="{00000000-0006-0000-0400-000004000000}">
      <text>
        <r>
          <rPr>
            <b/>
            <sz val="12"/>
            <color indexed="81"/>
            <rFont val="ＭＳ Ｐゴシック"/>
            <family val="3"/>
            <charset val="128"/>
          </rPr>
          <t>流入流量</t>
        </r>
      </text>
    </comment>
    <comment ref="X3" authorId="0" shapeId="0" xr:uid="{00000000-0006-0000-0400-000005000000}">
      <text>
        <r>
          <rPr>
            <b/>
            <sz val="12"/>
            <color indexed="81"/>
            <rFont val="ＭＳ Ｐゴシック"/>
            <family val="3"/>
            <charset val="128"/>
          </rPr>
          <t>グリース＋たい積残さ</t>
        </r>
      </text>
    </comment>
    <comment ref="AI3" authorId="0" shapeId="0" xr:uid="{00000000-0006-0000-0400-000006000000}">
      <text>
        <r>
          <rPr>
            <b/>
            <sz val="12"/>
            <color indexed="81"/>
            <rFont val="ＭＳ Ｐゴシック"/>
            <family val="3"/>
            <charset val="128"/>
          </rPr>
          <t>流入流量</t>
        </r>
      </text>
    </comment>
    <comment ref="Q4" authorId="0" shapeId="0" xr:uid="{00000000-0006-0000-0400-000007000000}">
      <text>
        <r>
          <rPr>
            <b/>
            <sz val="11"/>
            <color indexed="81"/>
            <rFont val="ＭＳ Ｐゴシック"/>
            <family val="3"/>
            <charset val="128"/>
          </rPr>
          <t>条件と一致する行番号</t>
        </r>
      </text>
    </comment>
    <comment ref="AC4" authorId="0" shapeId="0" xr:uid="{00000000-0006-0000-0400-000008000000}">
      <text>
        <r>
          <rPr>
            <b/>
            <sz val="11"/>
            <color indexed="81"/>
            <rFont val="ＭＳ Ｐゴシック"/>
            <family val="3"/>
            <charset val="128"/>
          </rPr>
          <t>条件と一致する行番号</t>
        </r>
      </text>
    </comment>
    <comment ref="Q5" authorId="0" shapeId="0" xr:uid="{00000000-0006-0000-0400-000009000000}">
      <text>
        <r>
          <rPr>
            <b/>
            <sz val="11"/>
            <color indexed="81"/>
            <rFont val="ＭＳ Ｐゴシック"/>
            <family val="3"/>
            <charset val="128"/>
          </rPr>
          <t>条件と一致する行番号</t>
        </r>
      </text>
    </comment>
    <comment ref="AC5" authorId="0" shapeId="0" xr:uid="{00000000-0006-0000-0400-00000A000000}">
      <text>
        <r>
          <rPr>
            <b/>
            <sz val="11"/>
            <color indexed="81"/>
            <rFont val="ＭＳ Ｐゴシック"/>
            <family val="3"/>
            <charset val="128"/>
          </rPr>
          <t>条件と一致する行番号</t>
        </r>
      </text>
    </comment>
    <comment ref="Q6" authorId="0" shapeId="0" xr:uid="{00000000-0006-0000-0400-00000B000000}">
      <text>
        <r>
          <rPr>
            <b/>
            <sz val="11"/>
            <color indexed="81"/>
            <rFont val="ＭＳ Ｐゴシック"/>
            <family val="3"/>
            <charset val="128"/>
          </rPr>
          <t>条件と一致する行番号</t>
        </r>
      </text>
    </comment>
    <comment ref="AC6" authorId="0" shapeId="0" xr:uid="{00000000-0006-0000-0400-00000C000000}">
      <text>
        <r>
          <rPr>
            <b/>
            <sz val="11"/>
            <color indexed="81"/>
            <rFont val="ＭＳ Ｐゴシック"/>
            <family val="3"/>
            <charset val="128"/>
          </rPr>
          <t>条件と一致する行番号</t>
        </r>
      </text>
    </comment>
    <comment ref="AC7" authorId="0" shapeId="0" xr:uid="{00000000-0006-0000-0400-00000D000000}">
      <text>
        <r>
          <rPr>
            <b/>
            <sz val="11"/>
            <color indexed="81"/>
            <rFont val="ＭＳ Ｐゴシック"/>
            <family val="3"/>
            <charset val="128"/>
          </rPr>
          <t>条件と一致する行番号</t>
        </r>
      </text>
    </comment>
    <comment ref="AC8" authorId="0" shapeId="0" xr:uid="{00000000-0006-0000-0400-00000E000000}">
      <text>
        <r>
          <rPr>
            <b/>
            <sz val="11"/>
            <color indexed="81"/>
            <rFont val="ＭＳ Ｐゴシック"/>
            <family val="3"/>
            <charset val="128"/>
          </rPr>
          <t>条件と一致する行番号</t>
        </r>
      </text>
    </comment>
    <comment ref="AC9" authorId="0" shapeId="0" xr:uid="{00000000-0006-0000-0400-00000F000000}">
      <text>
        <r>
          <rPr>
            <b/>
            <sz val="11"/>
            <color indexed="81"/>
            <rFont val="ＭＳ Ｐゴシック"/>
            <family val="3"/>
            <charset val="128"/>
          </rPr>
          <t>条件と一致する行番号</t>
        </r>
      </text>
    </comment>
    <comment ref="A23" authorId="0" shapeId="0" xr:uid="{00000000-0006-0000-0400-000010000000}">
      <text>
        <r>
          <rPr>
            <b/>
            <sz val="9"/>
            <color indexed="81"/>
            <rFont val="ＭＳ Ｐゴシック"/>
            <family val="3"/>
            <charset val="128"/>
          </rPr>
          <t>矢野 禎典:</t>
        </r>
        <r>
          <rPr>
            <sz val="9"/>
            <color indexed="81"/>
            <rFont val="ＭＳ Ｐゴシック"/>
            <family val="3"/>
            <charset val="128"/>
          </rPr>
          <t xml:space="preserve">
60L同士で識別するために、問題にならない範囲で数値を変更</t>
        </r>
      </text>
    </comment>
  </commentList>
</comments>
</file>

<file path=xl/sharedStrings.xml><?xml version="1.0" encoding="utf-8"?>
<sst xmlns="http://schemas.openxmlformats.org/spreadsheetml/2006/main" count="1162" uniqueCount="635">
  <si>
    <t>データ（各因子の標準値）</t>
  </si>
  <si>
    <t>　種別</t>
  </si>
  <si>
    <t>　食堂面積の勾配</t>
  </si>
  <si>
    <t>　食堂面積の切片</t>
  </si>
  <si>
    <t>　席数の勾配</t>
  </si>
  <si>
    <t>　席数の切片</t>
  </si>
  <si>
    <t>回転数標準値</t>
    <rPh sb="0" eb="3">
      <t>カイテンスウ</t>
    </rPh>
    <rPh sb="3" eb="6">
      <t>ヒョウジュンチ</t>
    </rPh>
    <phoneticPr fontId="2"/>
  </si>
  <si>
    <t>t</t>
  </si>
  <si>
    <t>k</t>
  </si>
  <si>
    <t>iu</t>
  </si>
  <si>
    <t>ib</t>
  </si>
  <si>
    <t>n</t>
  </si>
  <si>
    <t>中華料理店</t>
  </si>
  <si>
    <t>レストラン(洋食)</t>
  </si>
  <si>
    <t>和食飲食店</t>
  </si>
  <si>
    <t>ラーメン店</t>
    <phoneticPr fontId="2"/>
  </si>
  <si>
    <t>そば･うどん店</t>
    <phoneticPr fontId="2"/>
  </si>
  <si>
    <t>飲食店（軽食）</t>
  </si>
  <si>
    <t>喫茶店</t>
  </si>
  <si>
    <t>業種（番号）</t>
  </si>
  <si>
    <t>計算</t>
  </si>
  <si>
    <t xml:space="preserve"> ここに</t>
  </si>
  <si>
    <t xml:space="preserve">[min/日] </t>
  </si>
  <si>
    <t xml:space="preserve">[倍] </t>
  </si>
  <si>
    <t xml:space="preserve">[kg] </t>
  </si>
  <si>
    <t xml:space="preserve">[kg] </t>
    <phoneticPr fontId="2"/>
  </si>
  <si>
    <t>店舗全面積</t>
  </si>
  <si>
    <t>計算式</t>
    <phoneticPr fontId="2"/>
  </si>
  <si>
    <t xml:space="preserve">[L/min] </t>
    <phoneticPr fontId="2"/>
  </si>
  <si>
    <t xml:space="preserve">[㎡] </t>
  </si>
  <si>
    <t xml:space="preserve">[人/席・日] </t>
  </si>
  <si>
    <t xml:space="preserve">[g/㎡･日] </t>
  </si>
  <si>
    <t>wm</t>
  </si>
  <si>
    <t>gu</t>
  </si>
  <si>
    <t>gb</t>
  </si>
  <si>
    <t>q</t>
  </si>
  <si>
    <t>使用水量[/㎡･日]</t>
    <phoneticPr fontId="2"/>
  </si>
  <si>
    <t>厨房使用時間［分/日］</t>
    <phoneticPr fontId="2"/>
  </si>
  <si>
    <t>安全倍率</t>
    <phoneticPr fontId="2"/>
  </si>
  <si>
    <t>阻集グリース量[g/㎡･日]</t>
    <phoneticPr fontId="2"/>
  </si>
  <si>
    <t>堆積残さ量[g/㎡･日]</t>
    <phoneticPr fontId="2"/>
  </si>
  <si>
    <t>１人あたり使用水量[/人]</t>
    <phoneticPr fontId="2"/>
  </si>
  <si>
    <t>　〃　清掃の周期[日]</t>
    <phoneticPr fontId="2"/>
  </si>
  <si>
    <t>　〃 清掃の周期[日]</t>
    <phoneticPr fontId="2"/>
  </si>
  <si>
    <t>gu'</t>
    <phoneticPr fontId="2"/>
  </si>
  <si>
    <t>gb'</t>
    <phoneticPr fontId="2"/>
  </si>
  <si>
    <t>　阻集グリース量[g/人]</t>
    <rPh sb="11" eb="12">
      <t>ニン</t>
    </rPh>
    <phoneticPr fontId="2"/>
  </si>
  <si>
    <t>　堆積残さ量[g/人]</t>
    <rPh sb="9" eb="10">
      <t>ニン</t>
    </rPh>
    <phoneticPr fontId="2"/>
  </si>
  <si>
    <r>
      <t>補正回転数の標準値（</t>
    </r>
    <r>
      <rPr>
        <sz val="11"/>
        <color indexed="10"/>
        <rFont val="ＭＳ Ｐゴシック"/>
        <family val="3"/>
        <charset val="128"/>
      </rPr>
      <t>赤字</t>
    </r>
    <r>
      <rPr>
        <sz val="11"/>
        <rFont val="ＭＳ Ｐゴシック"/>
        <family val="3"/>
        <charset val="128"/>
      </rPr>
      <t>は回帰式より計算）</t>
    </r>
    <rPh sb="10" eb="12">
      <t>アカジ</t>
    </rPh>
    <rPh sb="13" eb="16">
      <t>カイキシキ</t>
    </rPh>
    <rPh sb="18" eb="20">
      <t>ケイサン</t>
    </rPh>
    <phoneticPr fontId="2"/>
  </si>
  <si>
    <t>許容流入流量(L/min)</t>
    <rPh sb="0" eb="2">
      <t>キョヨウ</t>
    </rPh>
    <rPh sb="2" eb="4">
      <t>リュウニュウ</t>
    </rPh>
    <rPh sb="4" eb="6">
      <t>リュウリョウ</t>
    </rPh>
    <phoneticPr fontId="14"/>
  </si>
  <si>
    <t>標準阻集グリースの質量(kg)</t>
    <rPh sb="0" eb="2">
      <t>ヒョウジュン</t>
    </rPh>
    <rPh sb="2" eb="4">
      <t>ソシュウ</t>
    </rPh>
    <rPh sb="9" eb="11">
      <t>シツリョウ</t>
    </rPh>
    <phoneticPr fontId="14"/>
  </si>
  <si>
    <t>品番</t>
    <rPh sb="0" eb="2">
      <t>ヒンバン</t>
    </rPh>
    <phoneticPr fontId="14"/>
  </si>
  <si>
    <t>１日当たりの利用人数</t>
    <rPh sb="1" eb="2">
      <t>ニチ</t>
    </rPh>
    <rPh sb="2" eb="3">
      <t>ア</t>
    </rPh>
    <rPh sb="6" eb="8">
      <t>リヨウ</t>
    </rPh>
    <rPh sb="8" eb="10">
      <t>ニンズウ</t>
    </rPh>
    <phoneticPr fontId="2"/>
  </si>
  <si>
    <t xml:space="preserve">[人] </t>
    <rPh sb="1" eb="2">
      <t>ニン</t>
    </rPh>
    <phoneticPr fontId="2"/>
  </si>
  <si>
    <t xml:space="preserve">[L/人] </t>
    <rPh sb="3" eb="4">
      <t>ニン</t>
    </rPh>
    <phoneticPr fontId="2"/>
  </si>
  <si>
    <t>　  及びたい積残さ</t>
    <rPh sb="8" eb="9">
      <t>ザン</t>
    </rPh>
    <phoneticPr fontId="2"/>
  </si>
  <si>
    <t>本体材質・使用用途</t>
    <rPh sb="0" eb="2">
      <t>ホンタイ</t>
    </rPh>
    <rPh sb="2" eb="4">
      <t>ザイシツ</t>
    </rPh>
    <rPh sb="5" eb="7">
      <t>シヨウ</t>
    </rPh>
    <rPh sb="7" eb="9">
      <t>ヨウト</t>
    </rPh>
    <phoneticPr fontId="14"/>
  </si>
  <si>
    <t>流入形態</t>
    <rPh sb="0" eb="2">
      <t>リュウニュウ</t>
    </rPh>
    <rPh sb="2" eb="4">
      <t>ケイタイ</t>
    </rPh>
    <phoneticPr fontId="2"/>
  </si>
  <si>
    <t>パイプ流入</t>
    <rPh sb="3" eb="5">
      <t>リュウニュウ</t>
    </rPh>
    <phoneticPr fontId="2"/>
  </si>
  <si>
    <t>側溝流入</t>
    <rPh sb="0" eb="2">
      <t>ソッコウ</t>
    </rPh>
    <rPh sb="2" eb="4">
      <t>リュウニュウ</t>
    </rPh>
    <phoneticPr fontId="2"/>
  </si>
  <si>
    <t>GT-X100P</t>
    <phoneticPr fontId="2"/>
  </si>
  <si>
    <t>GT-X130P</t>
    <phoneticPr fontId="2"/>
  </si>
  <si>
    <t>GT-X160P</t>
    <phoneticPr fontId="2"/>
  </si>
  <si>
    <t>GT-X200S</t>
    <phoneticPr fontId="2"/>
  </si>
  <si>
    <t>GT-X160S</t>
    <phoneticPr fontId="2"/>
  </si>
  <si>
    <t>GT-X130S</t>
    <phoneticPr fontId="2"/>
  </si>
  <si>
    <t>GT-X100S</t>
    <phoneticPr fontId="2"/>
  </si>
  <si>
    <t>GT-X80S</t>
    <phoneticPr fontId="2"/>
  </si>
  <si>
    <t>GT-X80P</t>
    <phoneticPr fontId="2"/>
  </si>
  <si>
    <t>GT-X200P</t>
    <phoneticPr fontId="2"/>
  </si>
  <si>
    <t>作成：</t>
    <rPh sb="0" eb="2">
      <t>サクセイ</t>
    </rPh>
    <phoneticPr fontId="2"/>
  </si>
  <si>
    <t>項目</t>
    <rPh sb="0" eb="2">
      <t>コウモク</t>
    </rPh>
    <phoneticPr fontId="2"/>
  </si>
  <si>
    <t>各値</t>
    <rPh sb="0" eb="1">
      <t>カク</t>
    </rPh>
    <rPh sb="1" eb="2">
      <t>アタイ</t>
    </rPh>
    <phoneticPr fontId="2"/>
  </si>
  <si>
    <t>　  の質量算出</t>
    <rPh sb="6" eb="8">
      <t>サンシュツ</t>
    </rPh>
    <phoneticPr fontId="2"/>
  </si>
  <si>
    <t>厨房を含む店舗全面積</t>
    <phoneticPr fontId="2"/>
  </si>
  <si>
    <t>回転数（１席・１日あたりの使用人数）</t>
    <rPh sb="0" eb="3">
      <t>カイテンスウ</t>
    </rPh>
    <phoneticPr fontId="2"/>
  </si>
  <si>
    <t>１日あたりの厨房使用時間</t>
    <phoneticPr fontId="2"/>
  </si>
  <si>
    <t>gb：</t>
    <phoneticPr fontId="2"/>
  </si>
  <si>
    <t>iu：</t>
    <phoneticPr fontId="2"/>
  </si>
  <si>
    <t>ib：</t>
    <phoneticPr fontId="2"/>
  </si>
  <si>
    <t>１㎡・１日あたりの阻集グリースの質量</t>
    <phoneticPr fontId="2"/>
  </si>
  <si>
    <t>１㎡・１日あたりのたい積残さの質量</t>
    <phoneticPr fontId="2"/>
  </si>
  <si>
    <t>阻集グリースの掃除周期</t>
    <phoneticPr fontId="2"/>
  </si>
  <si>
    <t>たい積残さの掃除周期</t>
    <phoneticPr fontId="2"/>
  </si>
  <si>
    <t>Ｇu：</t>
    <phoneticPr fontId="2"/>
  </si>
  <si>
    <t>gu：</t>
    <phoneticPr fontId="2"/>
  </si>
  <si>
    <t>A：</t>
    <phoneticPr fontId="2"/>
  </si>
  <si>
    <t>t：</t>
    <phoneticPr fontId="2"/>
  </si>
  <si>
    <t>k：</t>
    <phoneticPr fontId="2"/>
  </si>
  <si>
    <t xml:space="preserve"> ここに</t>
    <phoneticPr fontId="2"/>
  </si>
  <si>
    <t>　＝</t>
    <phoneticPr fontId="2"/>
  </si>
  <si>
    <t>Wm：</t>
    <phoneticPr fontId="2"/>
  </si>
  <si>
    <t>店舗全面積１㎡・１日あたりの使用水量</t>
    <phoneticPr fontId="2"/>
  </si>
  <si>
    <t xml:space="preserve">[L/㎡・日] </t>
    <phoneticPr fontId="2"/>
  </si>
  <si>
    <t>n：</t>
    <phoneticPr fontId="2"/>
  </si>
  <si>
    <r>
      <t>n</t>
    </r>
    <r>
      <rPr>
        <vertAlign val="subscript"/>
        <sz val="10"/>
        <rFont val="ＭＳ Ｐゴシック"/>
        <family val="3"/>
        <charset val="128"/>
      </rPr>
      <t xml:space="preserve">0 </t>
    </r>
    <r>
      <rPr>
        <sz val="10"/>
        <rFont val="ＭＳ Ｐゴシック"/>
        <family val="3"/>
        <charset val="128"/>
      </rPr>
      <t>：</t>
    </r>
    <phoneticPr fontId="2"/>
  </si>
  <si>
    <t>補正回転数</t>
    <phoneticPr fontId="2"/>
  </si>
  <si>
    <r>
      <t>補正回転数ｎ</t>
    </r>
    <r>
      <rPr>
        <vertAlign val="subscript"/>
        <sz val="10"/>
        <rFont val="ＭＳ Ｐゴシック"/>
        <family val="3"/>
        <charset val="128"/>
      </rPr>
      <t>0</t>
    </r>
    <r>
      <rPr>
        <sz val="10"/>
        <rFont val="ＭＳ Ｐゴシック"/>
        <family val="3"/>
        <charset val="128"/>
      </rPr>
      <t>は、SHASEの標準値を使用し、</t>
    </r>
    <phoneticPr fontId="2"/>
  </si>
  <si>
    <t>Ｇb：</t>
    <phoneticPr fontId="2"/>
  </si>
  <si>
    <r>
      <t>Gu＝Ａ×gu×(n／n</t>
    </r>
    <r>
      <rPr>
        <vertAlign val="subscript"/>
        <sz val="10"/>
        <rFont val="ＭＳ Ｐゴシック"/>
        <family val="3"/>
        <charset val="128"/>
      </rPr>
      <t>0</t>
    </r>
    <r>
      <rPr>
        <sz val="10"/>
        <rFont val="ＭＳ Ｐゴシック"/>
        <family val="3"/>
        <charset val="128"/>
      </rPr>
      <t>)×iu／1000</t>
    </r>
    <phoneticPr fontId="2"/>
  </si>
  <si>
    <r>
      <t>Gb＝Ａ×gb×(n／n</t>
    </r>
    <r>
      <rPr>
        <vertAlign val="subscript"/>
        <sz val="10"/>
        <rFont val="ＭＳ Ｐゴシック"/>
        <family val="3"/>
        <charset val="128"/>
      </rPr>
      <t>0</t>
    </r>
    <r>
      <rPr>
        <sz val="10"/>
        <rFont val="ＭＳ Ｐゴシック"/>
        <family val="3"/>
        <charset val="128"/>
      </rPr>
      <t>)×ib／1000</t>
    </r>
    <phoneticPr fontId="2"/>
  </si>
  <si>
    <t>平均流量に対する安全率</t>
    <rPh sb="8" eb="10">
      <t>アンゼン</t>
    </rPh>
    <phoneticPr fontId="2"/>
  </si>
  <si>
    <t xml:space="preserve"> 阻集グリースの質量</t>
    <rPh sb="1" eb="2">
      <t>ソ</t>
    </rPh>
    <rPh sb="2" eb="3">
      <t>シュウ</t>
    </rPh>
    <rPh sb="8" eb="10">
      <t>シツリョウ</t>
    </rPh>
    <phoneticPr fontId="2"/>
  </si>
  <si>
    <t xml:space="preserve"> たい積残さの質量</t>
    <rPh sb="3" eb="4">
      <t>セキ</t>
    </rPh>
    <rPh sb="4" eb="5">
      <t>ザン</t>
    </rPh>
    <rPh sb="7" eb="9">
      <t>シツリョウ</t>
    </rPh>
    <phoneticPr fontId="2"/>
  </si>
  <si>
    <t>[L/min]</t>
    <phoneticPr fontId="2"/>
  </si>
  <si>
    <t>[㎏]</t>
    <phoneticPr fontId="2"/>
  </si>
  <si>
    <t>Ｇb＝</t>
    <phoneticPr fontId="2"/>
  </si>
  <si>
    <t>Gu＝</t>
    <phoneticPr fontId="2"/>
  </si>
  <si>
    <t>Ｑ＝</t>
    <phoneticPr fontId="2"/>
  </si>
  <si>
    <t>[kｇ]</t>
    <phoneticPr fontId="2"/>
  </si>
  <si>
    <t>阻集グリースの質量</t>
    <phoneticPr fontId="2"/>
  </si>
  <si>
    <t>たい積残さの質量</t>
    <phoneticPr fontId="2"/>
  </si>
  <si>
    <r>
      <t xml:space="preserve"> Ｑ（流入流量）＝A×Wm×（n/n</t>
    </r>
    <r>
      <rPr>
        <vertAlign val="subscript"/>
        <sz val="10"/>
        <rFont val="ＭＳ Ｐゴシック"/>
        <family val="3"/>
        <charset val="128"/>
      </rPr>
      <t>0</t>
    </r>
    <r>
      <rPr>
        <sz val="10"/>
        <rFont val="ＭＳ Ｐゴシック"/>
        <family val="3"/>
        <charset val="128"/>
      </rPr>
      <t>）×(1/t)×k　・・・①</t>
    </r>
    <rPh sb="3" eb="5">
      <t>リュウニュウ</t>
    </rPh>
    <rPh sb="5" eb="7">
      <t>リュウリョウ</t>
    </rPh>
    <phoneticPr fontId="2"/>
  </si>
  <si>
    <t xml:space="preserve"> 　＝</t>
    <phoneticPr fontId="2"/>
  </si>
  <si>
    <t>[L/min]　・・・①</t>
    <phoneticPr fontId="2"/>
  </si>
  <si>
    <t>A ＝</t>
    <phoneticPr fontId="2"/>
  </si>
  <si>
    <t>ｎ ＝</t>
    <phoneticPr fontId="2"/>
  </si>
  <si>
    <r>
      <t>ｎ</t>
    </r>
    <r>
      <rPr>
        <vertAlign val="subscript"/>
        <sz val="10"/>
        <rFont val="ＭＳ Ｐゴシック"/>
        <family val="3"/>
        <charset val="128"/>
      </rPr>
      <t xml:space="preserve">0 </t>
    </r>
    <r>
      <rPr>
        <sz val="10"/>
        <rFont val="ＭＳ Ｐゴシック"/>
        <family val="3"/>
        <charset val="128"/>
      </rPr>
      <t>＝</t>
    </r>
    <phoneticPr fontId="2"/>
  </si>
  <si>
    <t>ｔ ＝</t>
    <phoneticPr fontId="2"/>
  </si>
  <si>
    <t>ｋ ＝</t>
    <phoneticPr fontId="2"/>
  </si>
  <si>
    <t>gu ＝</t>
    <phoneticPr fontId="2"/>
  </si>
  <si>
    <t>iu ＝</t>
    <phoneticPr fontId="2"/>
  </si>
  <si>
    <t>gb ＝</t>
    <phoneticPr fontId="2"/>
  </si>
  <si>
    <t>ib ＝</t>
    <phoneticPr fontId="2"/>
  </si>
  <si>
    <t>Ｇ＝</t>
    <phoneticPr fontId="2"/>
  </si>
  <si>
    <t>＝</t>
    <phoneticPr fontId="2"/>
  </si>
  <si>
    <t>[kｇ]　・・・②</t>
    <phoneticPr fontId="2"/>
  </si>
  <si>
    <t>計算結果</t>
    <rPh sb="0" eb="2">
      <t>ケイサン</t>
    </rPh>
    <rPh sb="2" eb="4">
      <t>ケッカ</t>
    </rPh>
    <phoneticPr fontId="2"/>
  </si>
  <si>
    <t>グリース基準</t>
    <rPh sb="4" eb="6">
      <t>キジュン</t>
    </rPh>
    <phoneticPr fontId="2"/>
  </si>
  <si>
    <t>本体材質</t>
    <rPh sb="0" eb="2">
      <t>ホンタイ</t>
    </rPh>
    <rPh sb="2" eb="4">
      <t>ザイシツ</t>
    </rPh>
    <phoneticPr fontId="2"/>
  </si>
  <si>
    <t>・</t>
    <phoneticPr fontId="2"/>
  </si>
  <si>
    <t>材質</t>
    <rPh sb="0" eb="2">
      <t>ザイシツ</t>
    </rPh>
    <phoneticPr fontId="2"/>
  </si>
  <si>
    <t>ＳＵＳ製</t>
    <rPh sb="3" eb="4">
      <t>セイ</t>
    </rPh>
    <phoneticPr fontId="2"/>
  </si>
  <si>
    <t>床置型</t>
    <phoneticPr fontId="2"/>
  </si>
  <si>
    <t>地中埋設型</t>
    <phoneticPr fontId="2"/>
  </si>
  <si>
    <t>超浅型</t>
    <phoneticPr fontId="2"/>
  </si>
  <si>
    <t>床吊型</t>
    <phoneticPr fontId="2"/>
  </si>
  <si>
    <t>超浅型</t>
    <phoneticPr fontId="2"/>
  </si>
  <si>
    <t>流入流量基準</t>
    <rPh sb="0" eb="2">
      <t>リュウニュウ</t>
    </rPh>
    <rPh sb="2" eb="4">
      <t>リュウリョウ</t>
    </rPh>
    <rPh sb="4" eb="6">
      <t>キジュン</t>
    </rPh>
    <phoneticPr fontId="2"/>
  </si>
  <si>
    <t>グリース基準</t>
    <rPh sb="4" eb="6">
      <t>キジュン</t>
    </rPh>
    <phoneticPr fontId="2"/>
  </si>
  <si>
    <t>許容流入流量算出データ</t>
    <rPh sb="0" eb="2">
      <t>キョヨウ</t>
    </rPh>
    <rPh sb="2" eb="4">
      <t>リュウニュウ</t>
    </rPh>
    <rPh sb="4" eb="6">
      <t>リュウリョウ</t>
    </rPh>
    <rPh sb="6" eb="8">
      <t>サンシュツ</t>
    </rPh>
    <phoneticPr fontId="2"/>
  </si>
  <si>
    <t>一致=1</t>
    <rPh sb="0" eb="2">
      <t>イッチ</t>
    </rPh>
    <phoneticPr fontId="2"/>
  </si>
  <si>
    <t>←計算値</t>
    <rPh sb="1" eb="3">
      <t>ケイサン</t>
    </rPh>
    <rPh sb="3" eb="4">
      <t>チ</t>
    </rPh>
    <phoneticPr fontId="2"/>
  </si>
  <si>
    <t>ＦＲＰ製</t>
    <rPh sb="3" eb="4">
      <t>セイ</t>
    </rPh>
    <phoneticPr fontId="2"/>
  </si>
  <si>
    <t xml:space="preserve">[日] </t>
    <phoneticPr fontId="2"/>
  </si>
  <si>
    <t xml:space="preserve">[日] </t>
    <phoneticPr fontId="2"/>
  </si>
  <si>
    <t>Wm'：</t>
    <phoneticPr fontId="2"/>
  </si>
  <si>
    <t xml:space="preserve"> Ｑ（流入流量）＝Ｎ×Ｗm'×(１/ｔ)×ｋ　・・・①</t>
    <rPh sb="3" eb="5">
      <t>リュウニュウ</t>
    </rPh>
    <rPh sb="5" eb="7">
      <t>リュウリョウ</t>
    </rPh>
    <phoneticPr fontId="2"/>
  </si>
  <si>
    <t>Ｎ：</t>
    <phoneticPr fontId="2"/>
  </si>
  <si>
    <t>１日当たりの利用人数</t>
    <phoneticPr fontId="2"/>
  </si>
  <si>
    <t>１人当たりの使用水量</t>
    <phoneticPr fontId="2"/>
  </si>
  <si>
    <t>Ｎ ＝</t>
    <phoneticPr fontId="2"/>
  </si>
  <si>
    <t>Gu＝</t>
    <phoneticPr fontId="2"/>
  </si>
  <si>
    <t>Ｎ×gu'×iu／1000</t>
    <phoneticPr fontId="2"/>
  </si>
  <si>
    <t>Gb＝</t>
    <phoneticPr fontId="2"/>
  </si>
  <si>
    <t>Ｎ×gb'×ib／1000</t>
    <phoneticPr fontId="2"/>
  </si>
  <si>
    <t>gu' ＝</t>
    <phoneticPr fontId="2"/>
  </si>
  <si>
    <t>gb' ＝</t>
    <phoneticPr fontId="2"/>
  </si>
  <si>
    <t>gu'：</t>
    <phoneticPr fontId="2"/>
  </si>
  <si>
    <t>gb'：</t>
    <phoneticPr fontId="2"/>
  </si>
  <si>
    <t>１．流入流量算出</t>
    <rPh sb="6" eb="8">
      <t>サンシュツ</t>
    </rPh>
    <phoneticPr fontId="2"/>
  </si>
  <si>
    <t>２．阻集グリース</t>
    <phoneticPr fontId="2"/>
  </si>
  <si>
    <t>比例補正して求めた数値を採用しています。</t>
    <rPh sb="9" eb="11">
      <t>スウチ</t>
    </rPh>
    <rPh sb="12" eb="14">
      <t>サイヨウ</t>
    </rPh>
    <phoneticPr fontId="2"/>
  </si>
  <si>
    <t>標準阻集グリースの質量</t>
    <phoneticPr fontId="2"/>
  </si>
  <si>
    <t>表１　最低限必要な性能 （※１）</t>
    <rPh sb="0" eb="1">
      <t>ヒョウ</t>
    </rPh>
    <rPh sb="3" eb="6">
      <t>サイテイゲン</t>
    </rPh>
    <rPh sb="6" eb="8">
      <t>ヒツヨウ</t>
    </rPh>
    <rPh sb="9" eb="11">
      <t>セイノウ</t>
    </rPh>
    <phoneticPr fontId="2"/>
  </si>
  <si>
    <t>・</t>
    <phoneticPr fontId="2"/>
  </si>
  <si>
    <t>本体材質</t>
    <rPh sb="0" eb="2">
      <t>ホンタイ</t>
    </rPh>
    <rPh sb="2" eb="4">
      <t>ザイシツ</t>
    </rPh>
    <phoneticPr fontId="2"/>
  </si>
  <si>
    <t>計算結果</t>
  </si>
  <si>
    <t>許容流入流量</t>
    <phoneticPr fontId="2"/>
  </si>
  <si>
    <t xml:space="preserve"> 阻集グリースとたい積残さの質量合計</t>
    <rPh sb="1" eb="2">
      <t>ソ</t>
    </rPh>
    <rPh sb="2" eb="3">
      <t>シュウ</t>
    </rPh>
    <rPh sb="10" eb="11">
      <t>セキ</t>
    </rPh>
    <rPh sb="11" eb="12">
      <t>ザン</t>
    </rPh>
    <rPh sb="14" eb="16">
      <t>シツリョウ</t>
    </rPh>
    <rPh sb="16" eb="18">
      <t>ゴウケイ</t>
    </rPh>
    <phoneticPr fontId="2"/>
  </si>
  <si>
    <t xml:space="preserve"> 流入流量</t>
    <rPh sb="1" eb="3">
      <t>リュウニュウ</t>
    </rPh>
    <rPh sb="3" eb="5">
      <t>リュウリョウ</t>
    </rPh>
    <phoneticPr fontId="2"/>
  </si>
  <si>
    <t xml:space="preserve"> Ｇ（阻集グリースとたい積残さの質量合計）＝Ｇu＋Ｇb　・・・②</t>
    <rPh sb="3" eb="4">
      <t>ソ</t>
    </rPh>
    <rPh sb="4" eb="5">
      <t>シュウ</t>
    </rPh>
    <rPh sb="12" eb="13">
      <t>セキ</t>
    </rPh>
    <rPh sb="13" eb="14">
      <t>ザン</t>
    </rPh>
    <rPh sb="16" eb="18">
      <t>シツリョウ</t>
    </rPh>
    <rPh sb="18" eb="20">
      <t>ゴウケイ</t>
    </rPh>
    <phoneticPr fontId="2"/>
  </si>
  <si>
    <t>３．機種選定</t>
    <rPh sb="2" eb="4">
      <t>キシュ</t>
    </rPh>
    <rPh sb="4" eb="6">
      <t>センテイ</t>
    </rPh>
    <phoneticPr fontId="2"/>
  </si>
  <si>
    <t>機種選定</t>
    <rPh sb="0" eb="2">
      <t>キシュ</t>
    </rPh>
    <rPh sb="2" eb="4">
      <t>センテイ</t>
    </rPh>
    <phoneticPr fontId="2"/>
  </si>
  <si>
    <t>３．機種選定</t>
    <rPh sb="4" eb="6">
      <t>センテイ</t>
    </rPh>
    <phoneticPr fontId="2"/>
  </si>
  <si>
    <t>機種選定</t>
    <rPh sb="2" eb="4">
      <t>センテイ</t>
    </rPh>
    <phoneticPr fontId="2"/>
  </si>
  <si>
    <r>
      <t>　n</t>
    </r>
    <r>
      <rPr>
        <vertAlign val="subscript"/>
        <sz val="11"/>
        <rFont val="ＭＳ Ｐゴシック"/>
        <family val="3"/>
        <charset val="128"/>
      </rPr>
      <t xml:space="preserve">0 </t>
    </r>
    <r>
      <rPr>
        <sz val="11"/>
        <rFont val="ＭＳ Ｐゴシック"/>
        <family val="3"/>
        <charset val="128"/>
      </rPr>
      <t>：補正回転数の</t>
    </r>
    <r>
      <rPr>
        <sz val="11"/>
        <color indexed="10"/>
        <rFont val="ＭＳ Ｐゴシック"/>
        <family val="3"/>
        <charset val="128"/>
      </rPr>
      <t>標準値</t>
    </r>
    <r>
      <rPr>
        <sz val="11"/>
        <rFont val="ＭＳ Ｐゴシック"/>
        <family val="3"/>
        <charset val="128"/>
      </rPr>
      <t>。店舗全面積の値が表中の中間となる場合には比例補正して求めています。</t>
    </r>
    <rPh sb="5" eb="7">
      <t>ホセイ</t>
    </rPh>
    <rPh sb="7" eb="10">
      <t>カイテンスウ</t>
    </rPh>
    <rPh sb="11" eb="14">
      <t>ヒョウジュンチ</t>
    </rPh>
    <rPh sb="15" eb="17">
      <t>テンポ</t>
    </rPh>
    <rPh sb="17" eb="20">
      <t>ゼンメンセキ</t>
    </rPh>
    <rPh sb="21" eb="22">
      <t>アタイ</t>
    </rPh>
    <rPh sb="23" eb="25">
      <t>ヒョウチュウ</t>
    </rPh>
    <rPh sb="26" eb="28">
      <t>チュウカン</t>
    </rPh>
    <rPh sb="31" eb="33">
      <t>バアイ</t>
    </rPh>
    <rPh sb="35" eb="37">
      <t>ヒレイ</t>
    </rPh>
    <rPh sb="37" eb="39">
      <t>ホセイ</t>
    </rPh>
    <rPh sb="41" eb="42">
      <t>モト</t>
    </rPh>
    <phoneticPr fontId="2"/>
  </si>
  <si>
    <t>グリース基準の最小</t>
    <rPh sb="4" eb="6">
      <t>キジュン</t>
    </rPh>
    <rPh sb="7" eb="9">
      <t>サイショウ</t>
    </rPh>
    <phoneticPr fontId="2"/>
  </si>
  <si>
    <t>許容流入基準の最小</t>
    <rPh sb="0" eb="2">
      <t>キョヨウ</t>
    </rPh>
    <rPh sb="2" eb="4">
      <t>リュウニュウ</t>
    </rPh>
    <rPh sb="4" eb="6">
      <t>キジュン</t>
    </rPh>
    <rPh sb="7" eb="9">
      <t>サイショウ</t>
    </rPh>
    <phoneticPr fontId="2"/>
  </si>
  <si>
    <t>大きいほう</t>
    <rPh sb="0" eb="1">
      <t>オオ</t>
    </rPh>
    <phoneticPr fontId="2"/>
  </si>
  <si>
    <t>流量とグリースの比較</t>
    <rPh sb="0" eb="2">
      <t>リュウリョウ</t>
    </rPh>
    <rPh sb="8" eb="10">
      <t>ヒカク</t>
    </rPh>
    <phoneticPr fontId="2"/>
  </si>
  <si>
    <t>選定基準</t>
    <rPh sb="0" eb="2">
      <t>センテイ</t>
    </rPh>
    <rPh sb="2" eb="4">
      <t>キジュン</t>
    </rPh>
    <phoneticPr fontId="2"/>
  </si>
  <si>
    <t>選択リスト</t>
    <rPh sb="0" eb="2">
      <t>センタク</t>
    </rPh>
    <phoneticPr fontId="2"/>
  </si>
  <si>
    <r>
      <t>　※</t>
    </r>
    <r>
      <rPr>
        <sz val="12"/>
        <color rgb="FF0000FF"/>
        <rFont val="ＭＳ Ｐゴシック"/>
        <family val="3"/>
        <charset val="128"/>
      </rPr>
      <t>青色部分</t>
    </r>
    <r>
      <rPr>
        <sz val="11"/>
        <rFont val="ＭＳ Ｐゴシック"/>
        <family val="3"/>
        <charset val="128"/>
      </rPr>
      <t>に店舗面積・業種（下記１～９の番号）・本体材質・使用用途を入力してください。</t>
    </r>
    <rPh sb="25" eb="27">
      <t>ホンタイ</t>
    </rPh>
    <rPh sb="27" eb="29">
      <t>ザイシツ</t>
    </rPh>
    <rPh sb="30" eb="32">
      <t>シヨウ</t>
    </rPh>
    <rPh sb="32" eb="34">
      <t>ヨウト</t>
    </rPh>
    <phoneticPr fontId="2"/>
  </si>
  <si>
    <t>※１　ご指定頂いた条件で予測される【①流入流量】及び【②グリース・たい積残さ量】を上まわる機種の内、最小サイズの性能値です。</t>
    <rPh sb="45" eb="47">
      <t>キシュ</t>
    </rPh>
    <rPh sb="48" eb="49">
      <t>ウチ</t>
    </rPh>
    <rPh sb="50" eb="52">
      <t>サイショウ</t>
    </rPh>
    <phoneticPr fontId="2"/>
  </si>
  <si>
    <t>選定候補の
行番号</t>
    <rPh sb="0" eb="2">
      <t>センテイ</t>
    </rPh>
    <rPh sb="2" eb="4">
      <t>コウホ</t>
    </rPh>
    <rPh sb="6" eb="9">
      <t>ギョウバンゴウ</t>
    </rPh>
    <phoneticPr fontId="2"/>
  </si>
  <si>
    <t>大きいほうの２割増し</t>
    <rPh sb="0" eb="1">
      <t>オオ</t>
    </rPh>
    <rPh sb="7" eb="8">
      <t>ワリ</t>
    </rPh>
    <rPh sb="8" eb="9">
      <t>マ</t>
    </rPh>
    <phoneticPr fontId="2"/>
  </si>
  <si>
    <t>品番　：　機種をリストからお選びください(※２)</t>
    <rPh sb="0" eb="2">
      <t>ヒンバン</t>
    </rPh>
    <rPh sb="5" eb="7">
      <t>キシュ</t>
    </rPh>
    <rPh sb="14" eb="15">
      <t>エラ</t>
    </rPh>
    <phoneticPr fontId="2"/>
  </si>
  <si>
    <t>最小値2割増し</t>
    <rPh sb="0" eb="2">
      <t>サイショウ</t>
    </rPh>
    <rPh sb="2" eb="3">
      <t>チ</t>
    </rPh>
    <rPh sb="4" eb="5">
      <t>ワリ</t>
    </rPh>
    <rPh sb="5" eb="6">
      <t>マ</t>
    </rPh>
    <phoneticPr fontId="2"/>
  </si>
  <si>
    <t>以内で再選定</t>
    <rPh sb="3" eb="6">
      <t>サイセンテイ</t>
    </rPh>
    <phoneticPr fontId="2"/>
  </si>
  <si>
    <t>店舗面積</t>
    <rPh sb="0" eb="2">
      <t>テンポ</t>
    </rPh>
    <rPh sb="2" eb="4">
      <t>メンセキ</t>
    </rPh>
    <phoneticPr fontId="2"/>
  </si>
  <si>
    <t>利用人数</t>
    <rPh sb="0" eb="2">
      <t>リヨウ</t>
    </rPh>
    <rPh sb="2" eb="4">
      <t>ニンズウ</t>
    </rPh>
    <phoneticPr fontId="2"/>
  </si>
  <si>
    <t>GT-X60P</t>
    <phoneticPr fontId="2"/>
  </si>
  <si>
    <r>
      <t>　ｎ ：回転数の</t>
    </r>
    <r>
      <rPr>
        <sz val="11"/>
        <color indexed="10"/>
        <rFont val="ＭＳ Ｐゴシック"/>
        <family val="3"/>
        <charset val="128"/>
      </rPr>
      <t>標準値</t>
    </r>
    <r>
      <rPr>
        <sz val="11"/>
        <rFont val="ＭＳ Ｐゴシック"/>
        <family val="3"/>
        <charset val="128"/>
      </rPr>
      <t>。受渡し当事者間の打合せにより定めることもできます。必要に応じて『各値』欄に上書きで入力してください。</t>
    </r>
    <rPh sb="4" eb="7">
      <t>カイテンスウ</t>
    </rPh>
    <rPh sb="8" eb="10">
      <t>ヒョウジュン</t>
    </rPh>
    <rPh sb="10" eb="11">
      <t>チ</t>
    </rPh>
    <rPh sb="12" eb="14">
      <t>ウケワタシ</t>
    </rPh>
    <rPh sb="15" eb="18">
      <t>トウジシャ</t>
    </rPh>
    <rPh sb="18" eb="19">
      <t>カン</t>
    </rPh>
    <rPh sb="20" eb="22">
      <t>ウチアワ</t>
    </rPh>
    <rPh sb="26" eb="27">
      <t>サダ</t>
    </rPh>
    <rPh sb="37" eb="39">
      <t>ヒツヨウ</t>
    </rPh>
    <rPh sb="40" eb="41">
      <t>オウ</t>
    </rPh>
    <rPh sb="44" eb="45">
      <t>カク</t>
    </rPh>
    <rPh sb="45" eb="46">
      <t>アタイ</t>
    </rPh>
    <rPh sb="47" eb="48">
      <t>ラン</t>
    </rPh>
    <rPh sb="49" eb="51">
      <t>ウワガ</t>
    </rPh>
    <rPh sb="53" eb="55">
      <t>ニュウリョク</t>
    </rPh>
    <phoneticPr fontId="2"/>
  </si>
  <si>
    <r>
      <t xml:space="preserve">  ｔ  ：１日あたりの厨房使用時間の</t>
    </r>
    <r>
      <rPr>
        <sz val="11"/>
        <color indexed="10"/>
        <rFont val="ＭＳ Ｐゴシック"/>
        <family val="3"/>
        <charset val="128"/>
      </rPr>
      <t>標準値</t>
    </r>
    <r>
      <rPr>
        <sz val="11"/>
        <rFont val="ＭＳ Ｐゴシック"/>
        <family val="3"/>
        <charset val="128"/>
      </rPr>
      <t>。明確になっている場合は『各値』欄に上書きで入力してください。</t>
    </r>
    <rPh sb="7" eb="8">
      <t>ニチ</t>
    </rPh>
    <rPh sb="12" eb="14">
      <t>チュウボウ</t>
    </rPh>
    <rPh sb="14" eb="16">
      <t>シヨウ</t>
    </rPh>
    <rPh sb="16" eb="18">
      <t>ジカン</t>
    </rPh>
    <rPh sb="19" eb="21">
      <t>ヒョウジュン</t>
    </rPh>
    <rPh sb="21" eb="22">
      <t>チ</t>
    </rPh>
    <rPh sb="23" eb="25">
      <t>メイカク</t>
    </rPh>
    <rPh sb="31" eb="33">
      <t>バアイ</t>
    </rPh>
    <rPh sb="35" eb="36">
      <t>カク</t>
    </rPh>
    <rPh sb="36" eb="37">
      <t>チ</t>
    </rPh>
    <rPh sb="38" eb="39">
      <t>ラン</t>
    </rPh>
    <rPh sb="40" eb="42">
      <t>ウワガ</t>
    </rPh>
    <rPh sb="44" eb="46">
      <t>ニュウリョク</t>
    </rPh>
    <phoneticPr fontId="2"/>
  </si>
  <si>
    <t>条件を変更しても品番欄は自動的に更新されませんので、必ずもう一度リストから選択しなおしてください。</t>
    <rPh sb="0" eb="2">
      <t>ジョウケン</t>
    </rPh>
    <rPh sb="3" eb="5">
      <t>ヘンコウ</t>
    </rPh>
    <rPh sb="8" eb="10">
      <t>ヒンバン</t>
    </rPh>
    <rPh sb="10" eb="11">
      <t>ラン</t>
    </rPh>
    <rPh sb="12" eb="15">
      <t>ジドウテキ</t>
    </rPh>
    <rPh sb="16" eb="18">
      <t>コウシン</t>
    </rPh>
    <rPh sb="26" eb="27">
      <t>カナラ</t>
    </rPh>
    <rPh sb="30" eb="32">
      <t>イチド</t>
    </rPh>
    <rPh sb="37" eb="39">
      <t>センタク</t>
    </rPh>
    <phoneticPr fontId="2"/>
  </si>
  <si>
    <t>Wm' ＝</t>
    <phoneticPr fontId="2"/>
  </si>
  <si>
    <t>Wm ＝</t>
    <phoneticPr fontId="2"/>
  </si>
  <si>
    <t>シンク一体型</t>
    <rPh sb="3" eb="5">
      <t>イッタイ</t>
    </rPh>
    <rPh sb="5" eb="6">
      <t>ガタ</t>
    </rPh>
    <phoneticPr fontId="2"/>
  </si>
  <si>
    <t>－</t>
    <phoneticPr fontId="2"/>
  </si>
  <si>
    <t>セパレップ　SP-30</t>
    <phoneticPr fontId="2"/>
  </si>
  <si>
    <t>※１　ご指定頂いた条件で予測される【流入流量の合計（①＋②）】を上回る機種の内、許容流入流量が最も近い機種の性能値です。</t>
    <rPh sb="23" eb="25">
      <t>ゴウケイ</t>
    </rPh>
    <rPh sb="33" eb="34">
      <t>マワ</t>
    </rPh>
    <rPh sb="35" eb="37">
      <t>キシュ</t>
    </rPh>
    <rPh sb="38" eb="39">
      <t>ウチ</t>
    </rPh>
    <rPh sb="40" eb="42">
      <t>キョヨウ</t>
    </rPh>
    <rPh sb="42" eb="44">
      <t>リュウニュウ</t>
    </rPh>
    <rPh sb="44" eb="46">
      <t>リュウリョウ</t>
    </rPh>
    <rPh sb="47" eb="48">
      <t>モット</t>
    </rPh>
    <rPh sb="49" eb="50">
      <t>チカ</t>
    </rPh>
    <rPh sb="51" eb="53">
      <t>キシュ</t>
    </rPh>
    <rPh sb="54" eb="57">
      <t>セイノウチ</t>
    </rPh>
    <phoneticPr fontId="2"/>
  </si>
  <si>
    <t>[L/min]</t>
    <phoneticPr fontId="2"/>
  </si>
  <si>
    <t>最小機種の許容流入流量　（※１）</t>
    <rPh sb="0" eb="2">
      <t>サイショウ</t>
    </rPh>
    <rPh sb="2" eb="4">
      <t>キシュ</t>
    </rPh>
    <rPh sb="5" eb="7">
      <t>キョヨウ</t>
    </rPh>
    <rPh sb="7" eb="9">
      <t>リュウニュウ</t>
    </rPh>
    <rPh sb="9" eb="11">
      <t>リュウリョウ</t>
    </rPh>
    <phoneticPr fontId="2"/>
  </si>
  <si>
    <t>[L/min]</t>
    <phoneticPr fontId="2"/>
  </si>
  <si>
    <t>流入流量の合計（①＋②）</t>
    <rPh sb="0" eb="2">
      <t>リュウニュウ</t>
    </rPh>
    <rPh sb="2" eb="4">
      <t>リュウリョウ</t>
    </rPh>
    <rPh sb="5" eb="7">
      <t>ゴウケイ</t>
    </rPh>
    <phoneticPr fontId="2"/>
  </si>
  <si>
    <t xml:space="preserve">　  </t>
    <phoneticPr fontId="2"/>
  </si>
  <si>
    <t>選定における特記事項</t>
    <rPh sb="0" eb="2">
      <t>センテイ</t>
    </rPh>
    <rPh sb="6" eb="8">
      <t>トッキ</t>
    </rPh>
    <rPh sb="8" eb="10">
      <t>ジコウ</t>
    </rPh>
    <phoneticPr fontId="2"/>
  </si>
  <si>
    <t xml:space="preserve">[倍] </t>
    <rPh sb="1" eb="2">
      <t>バイ</t>
    </rPh>
    <phoneticPr fontId="2"/>
  </si>
  <si>
    <t>使用方法・圧力を考慮した安全係数</t>
    <rPh sb="0" eb="2">
      <t>シヨウ</t>
    </rPh>
    <rPh sb="2" eb="4">
      <t>ホウホウ</t>
    </rPh>
    <rPh sb="5" eb="7">
      <t>アツリョク</t>
    </rPh>
    <rPh sb="8" eb="10">
      <t>コウリョ</t>
    </rPh>
    <rPh sb="12" eb="14">
      <t>アンゼン</t>
    </rPh>
    <rPh sb="14" eb="16">
      <t>ケイスウ</t>
    </rPh>
    <phoneticPr fontId="2"/>
  </si>
  <si>
    <r>
      <t>k</t>
    </r>
    <r>
      <rPr>
        <vertAlign val="subscript"/>
        <sz val="10"/>
        <rFont val="ＭＳ Ｐゴシック"/>
        <family val="3"/>
        <charset val="128"/>
      </rPr>
      <t xml:space="preserve">n </t>
    </r>
    <r>
      <rPr>
        <sz val="10"/>
        <rFont val="ＭＳ Ｐゴシック"/>
        <family val="3"/>
        <charset val="128"/>
      </rPr>
      <t>：</t>
    </r>
    <phoneticPr fontId="2"/>
  </si>
  <si>
    <t>水栓個数に対する同時使用倍率</t>
    <rPh sb="0" eb="2">
      <t>スイセン</t>
    </rPh>
    <rPh sb="2" eb="4">
      <t>コスウ</t>
    </rPh>
    <rPh sb="5" eb="6">
      <t>タイ</t>
    </rPh>
    <rPh sb="8" eb="10">
      <t>ドウジ</t>
    </rPh>
    <rPh sb="10" eb="12">
      <t>シヨウ</t>
    </rPh>
    <rPh sb="12" eb="14">
      <t>バイリツ</t>
    </rPh>
    <phoneticPr fontId="2"/>
  </si>
  <si>
    <r>
      <t>p</t>
    </r>
    <r>
      <rPr>
        <vertAlign val="subscript"/>
        <sz val="10"/>
        <rFont val="ＭＳ Ｐゴシック"/>
        <family val="3"/>
        <charset val="128"/>
      </rPr>
      <t xml:space="preserve">n </t>
    </r>
    <r>
      <rPr>
        <sz val="10"/>
        <rFont val="ＭＳ Ｐゴシック"/>
        <family val="3"/>
        <charset val="128"/>
      </rPr>
      <t>：</t>
    </r>
    <phoneticPr fontId="2"/>
  </si>
  <si>
    <t xml:space="preserve">[ヶ] </t>
    <phoneticPr fontId="2"/>
  </si>
  <si>
    <t>水栓個数</t>
    <rPh sb="0" eb="2">
      <t>スイセン</t>
    </rPh>
    <rPh sb="2" eb="4">
      <t>コスウ</t>
    </rPh>
    <phoneticPr fontId="2"/>
  </si>
  <si>
    <r>
      <t>n</t>
    </r>
    <r>
      <rPr>
        <vertAlign val="subscript"/>
        <sz val="10"/>
        <rFont val="ＭＳ Ｐゴシック"/>
        <family val="3"/>
        <charset val="128"/>
      </rPr>
      <t xml:space="preserve">2 </t>
    </r>
    <r>
      <rPr>
        <sz val="10"/>
        <rFont val="ＭＳ Ｐゴシック"/>
        <family val="3"/>
        <charset val="128"/>
      </rPr>
      <t>：</t>
    </r>
    <phoneticPr fontId="2"/>
  </si>
  <si>
    <t>ヶ</t>
    <phoneticPr fontId="2"/>
  </si>
  <si>
    <t>水栓個数：</t>
    <rPh sb="0" eb="2">
      <t>スイセン</t>
    </rPh>
    <rPh sb="2" eb="4">
      <t>コスウ</t>
    </rPh>
    <phoneticPr fontId="2"/>
  </si>
  <si>
    <t>[L/min]　・・・②</t>
    <phoneticPr fontId="2"/>
  </si>
  <si>
    <t xml:space="preserve"> 　＝</t>
    <phoneticPr fontId="2"/>
  </si>
  <si>
    <t xml:space="preserve">[mm] </t>
    <phoneticPr fontId="2"/>
  </si>
  <si>
    <t>水栓１個あたりの標準流量</t>
    <rPh sb="0" eb="2">
      <t>スイセン</t>
    </rPh>
    <rPh sb="3" eb="4">
      <t>コ</t>
    </rPh>
    <rPh sb="8" eb="10">
      <t>ヒョウジュン</t>
    </rPh>
    <rPh sb="10" eb="12">
      <t>リュウリョウ</t>
    </rPh>
    <phoneticPr fontId="2"/>
  </si>
  <si>
    <r>
      <t>q</t>
    </r>
    <r>
      <rPr>
        <vertAlign val="subscript"/>
        <sz val="10"/>
        <rFont val="ＭＳ Ｐゴシック"/>
        <family val="3"/>
        <charset val="128"/>
      </rPr>
      <t xml:space="preserve">2 </t>
    </r>
    <r>
      <rPr>
        <sz val="10"/>
        <rFont val="ＭＳ Ｐゴシック"/>
        <family val="3"/>
        <charset val="128"/>
      </rPr>
      <t>：</t>
    </r>
    <phoneticPr fontId="2"/>
  </si>
  <si>
    <t xml:space="preserve"> ここに</t>
    <phoneticPr fontId="2"/>
  </si>
  <si>
    <t>mm</t>
    <phoneticPr fontId="2"/>
  </si>
  <si>
    <t>水栓口径：</t>
    <rPh sb="0" eb="2">
      <t>スイセン</t>
    </rPh>
    <rPh sb="2" eb="4">
      <t>コウケイ</t>
    </rPh>
    <phoneticPr fontId="2"/>
  </si>
  <si>
    <r>
      <t>Ｑ</t>
    </r>
    <r>
      <rPr>
        <vertAlign val="subscript"/>
        <sz val="10"/>
        <rFont val="ＭＳ Ｐゴシック"/>
        <family val="3"/>
        <charset val="128"/>
      </rPr>
      <t>２</t>
    </r>
    <r>
      <rPr>
        <sz val="10"/>
        <rFont val="ＭＳ Ｐゴシック"/>
        <family val="3"/>
        <charset val="128"/>
      </rPr>
      <t>＝</t>
    </r>
    <phoneticPr fontId="2"/>
  </si>
  <si>
    <t xml:space="preserve">[L/min] </t>
    <phoneticPr fontId="2"/>
  </si>
  <si>
    <r>
      <t xml:space="preserve"> Ｑ</t>
    </r>
    <r>
      <rPr>
        <vertAlign val="subscript"/>
        <sz val="10"/>
        <rFont val="ＭＳ Ｐゴシック"/>
        <family val="3"/>
        <charset val="128"/>
      </rPr>
      <t>２</t>
    </r>
    <r>
      <rPr>
        <sz val="10"/>
        <rFont val="ＭＳ Ｐゴシック"/>
        <family val="3"/>
        <charset val="128"/>
      </rPr>
      <t>（流入流量）＝q</t>
    </r>
    <r>
      <rPr>
        <vertAlign val="subscript"/>
        <sz val="10"/>
        <rFont val="ＭＳ Ｐゴシック"/>
        <family val="3"/>
        <charset val="128"/>
      </rPr>
      <t>2</t>
    </r>
    <r>
      <rPr>
        <sz val="10"/>
        <rFont val="ＭＳ Ｐゴシック"/>
        <family val="3"/>
        <charset val="128"/>
      </rPr>
      <t>×n</t>
    </r>
    <r>
      <rPr>
        <vertAlign val="subscript"/>
        <sz val="10"/>
        <rFont val="ＭＳ Ｐゴシック"/>
        <family val="3"/>
        <charset val="128"/>
      </rPr>
      <t>2</t>
    </r>
    <r>
      <rPr>
        <sz val="10"/>
        <rFont val="ＭＳ Ｐゴシック"/>
        <family val="3"/>
        <charset val="128"/>
      </rPr>
      <t>×p</t>
    </r>
    <r>
      <rPr>
        <vertAlign val="subscript"/>
        <sz val="10"/>
        <rFont val="ＭＳ Ｐゴシック"/>
        <family val="3"/>
        <charset val="128"/>
      </rPr>
      <t>n</t>
    </r>
    <r>
      <rPr>
        <sz val="10"/>
        <rFont val="ＭＳ Ｐゴシック"/>
        <family val="3"/>
        <charset val="128"/>
      </rPr>
      <t>×k</t>
    </r>
    <r>
      <rPr>
        <vertAlign val="subscript"/>
        <sz val="10"/>
        <rFont val="ＭＳ Ｐゴシック"/>
        <family val="3"/>
        <charset val="128"/>
      </rPr>
      <t>n</t>
    </r>
    <r>
      <rPr>
        <sz val="10"/>
        <rFont val="ＭＳ Ｐゴシック"/>
        <family val="3"/>
        <charset val="128"/>
      </rPr>
      <t>　・・・①</t>
    </r>
    <rPh sb="4" eb="6">
      <t>リュウニュウ</t>
    </rPh>
    <rPh sb="6" eb="8">
      <t>リュウリョウ</t>
    </rPh>
    <phoneticPr fontId="2"/>
  </si>
  <si>
    <t>２．径の異なる水栓</t>
    <rPh sb="2" eb="3">
      <t>ケイ</t>
    </rPh>
    <rPh sb="4" eb="5">
      <t>コト</t>
    </rPh>
    <rPh sb="7" eb="9">
      <t>スイセン</t>
    </rPh>
    <phoneticPr fontId="2"/>
  </si>
  <si>
    <t>考慮しながらの運用をお願いします。</t>
    <rPh sb="0" eb="2">
      <t>コウリョ</t>
    </rPh>
    <rPh sb="7" eb="9">
      <t>ウンヨウ</t>
    </rPh>
    <rPh sb="11" eb="12">
      <t>ネガ</t>
    </rPh>
    <phoneticPr fontId="2"/>
  </si>
  <si>
    <t>より引用しております。</t>
    <rPh sb="2" eb="4">
      <t>インヨウ</t>
    </rPh>
    <phoneticPr fontId="2"/>
  </si>
  <si>
    <t>安全係数は目安です。器具数、延べ床面積、用途などを</t>
    <rPh sb="0" eb="2">
      <t>アンゼン</t>
    </rPh>
    <rPh sb="2" eb="4">
      <t>ケイスウ</t>
    </rPh>
    <rPh sb="5" eb="7">
      <t>メヤス</t>
    </rPh>
    <rPh sb="10" eb="12">
      <t>キグ</t>
    </rPh>
    <rPh sb="12" eb="13">
      <t>スウ</t>
    </rPh>
    <rPh sb="14" eb="15">
      <t>ノ</t>
    </rPh>
    <rPh sb="16" eb="17">
      <t>ユカ</t>
    </rPh>
    <rPh sb="17" eb="19">
      <t>メンセキ</t>
    </rPh>
    <rPh sb="20" eb="22">
      <t>ヨウト</t>
    </rPh>
    <phoneticPr fontId="2"/>
  </si>
  <si>
    <t>＜注意　１＞</t>
    <phoneticPr fontId="2"/>
  </si>
  <si>
    <t>水栓個数に対する同時使用倍率の値は</t>
    <rPh sb="0" eb="2">
      <t>スイセン</t>
    </rPh>
    <rPh sb="2" eb="4">
      <t>コスウ</t>
    </rPh>
    <rPh sb="5" eb="6">
      <t>タイ</t>
    </rPh>
    <rPh sb="8" eb="10">
      <t>ドウジ</t>
    </rPh>
    <rPh sb="10" eb="12">
      <t>シヨウ</t>
    </rPh>
    <rPh sb="12" eb="14">
      <t>バイリツ</t>
    </rPh>
    <rPh sb="15" eb="16">
      <t>アタイ</t>
    </rPh>
    <phoneticPr fontId="2"/>
  </si>
  <si>
    <t>本計算に用いている水栓１ヶあたりの標準流量と</t>
    <rPh sb="0" eb="1">
      <t>ホン</t>
    </rPh>
    <rPh sb="1" eb="3">
      <t>ケイサン</t>
    </rPh>
    <rPh sb="4" eb="5">
      <t>モチ</t>
    </rPh>
    <rPh sb="9" eb="11">
      <t>スイセン</t>
    </rPh>
    <rPh sb="17" eb="19">
      <t>ヒョウジュン</t>
    </rPh>
    <rPh sb="19" eb="21">
      <t>リュウリョウ</t>
    </rPh>
    <phoneticPr fontId="2"/>
  </si>
  <si>
    <r>
      <t>k</t>
    </r>
    <r>
      <rPr>
        <vertAlign val="subscript"/>
        <sz val="10"/>
        <rFont val="ＭＳ Ｐゴシック"/>
        <family val="3"/>
        <charset val="128"/>
      </rPr>
      <t xml:space="preserve">n </t>
    </r>
    <r>
      <rPr>
        <sz val="10"/>
        <rFont val="ＭＳ Ｐゴシック"/>
        <family val="3"/>
        <charset val="128"/>
      </rPr>
      <t>：</t>
    </r>
    <phoneticPr fontId="2"/>
  </si>
  <si>
    <t>＜注意　２＞</t>
    <phoneticPr fontId="2"/>
  </si>
  <si>
    <r>
      <t>p</t>
    </r>
    <r>
      <rPr>
        <vertAlign val="subscript"/>
        <sz val="10"/>
        <rFont val="ＭＳ Ｐゴシック"/>
        <family val="3"/>
        <charset val="128"/>
      </rPr>
      <t xml:space="preserve">n </t>
    </r>
    <r>
      <rPr>
        <sz val="10"/>
        <rFont val="ＭＳ Ｐゴシック"/>
        <family val="3"/>
        <charset val="128"/>
      </rPr>
      <t>：</t>
    </r>
    <phoneticPr fontId="2"/>
  </si>
  <si>
    <t xml:space="preserve">[ヶ] </t>
    <phoneticPr fontId="2"/>
  </si>
  <si>
    <r>
      <t>n</t>
    </r>
    <r>
      <rPr>
        <vertAlign val="subscript"/>
        <sz val="10"/>
        <rFont val="ＭＳ Ｐゴシック"/>
        <family val="3"/>
        <charset val="128"/>
      </rPr>
      <t xml:space="preserve">1 </t>
    </r>
    <r>
      <rPr>
        <sz val="10"/>
        <rFont val="ＭＳ Ｐゴシック"/>
        <family val="3"/>
        <charset val="128"/>
      </rPr>
      <t>：</t>
    </r>
    <phoneticPr fontId="2"/>
  </si>
  <si>
    <t>ヶ</t>
    <phoneticPr fontId="2"/>
  </si>
  <si>
    <t>　手入力できます。</t>
    <rPh sb="1" eb="2">
      <t>テ</t>
    </rPh>
    <rPh sb="2" eb="4">
      <t>ニュウリョク</t>
    </rPh>
    <phoneticPr fontId="2"/>
  </si>
  <si>
    <t xml:space="preserve"> 　＝</t>
    <phoneticPr fontId="2"/>
  </si>
  <si>
    <t xml:space="preserve">[mm] </t>
    <phoneticPr fontId="2"/>
  </si>
  <si>
    <r>
      <t>q</t>
    </r>
    <r>
      <rPr>
        <vertAlign val="subscript"/>
        <sz val="10"/>
        <rFont val="ＭＳ Ｐゴシック"/>
        <family val="3"/>
        <charset val="128"/>
      </rPr>
      <t xml:space="preserve">1 </t>
    </r>
    <r>
      <rPr>
        <sz val="10"/>
        <rFont val="ＭＳ Ｐゴシック"/>
        <family val="3"/>
        <charset val="128"/>
      </rPr>
      <t>：</t>
    </r>
    <phoneticPr fontId="2"/>
  </si>
  <si>
    <t xml:space="preserve"> ここに</t>
    <phoneticPr fontId="2"/>
  </si>
  <si>
    <t>mm</t>
    <phoneticPr fontId="2"/>
  </si>
  <si>
    <t>-</t>
    <phoneticPr fontId="2"/>
  </si>
  <si>
    <r>
      <t>Ｑ</t>
    </r>
    <r>
      <rPr>
        <vertAlign val="subscript"/>
        <sz val="10"/>
        <rFont val="ＭＳ Ｐゴシック"/>
        <family val="3"/>
        <charset val="128"/>
      </rPr>
      <t>１</t>
    </r>
    <r>
      <rPr>
        <sz val="10"/>
        <rFont val="ＭＳ Ｐゴシック"/>
        <family val="3"/>
        <charset val="128"/>
      </rPr>
      <t>＝</t>
    </r>
    <phoneticPr fontId="2"/>
  </si>
  <si>
    <t>標準水量</t>
    <rPh sb="0" eb="2">
      <t>ヒョウジュン</t>
    </rPh>
    <rPh sb="2" eb="4">
      <t>スイリョウ</t>
    </rPh>
    <phoneticPr fontId="2"/>
  </si>
  <si>
    <t>水栓口径</t>
    <rPh sb="0" eb="2">
      <t>スイセン</t>
    </rPh>
    <rPh sb="2" eb="4">
      <t>コウケイ</t>
    </rPh>
    <phoneticPr fontId="2"/>
  </si>
  <si>
    <t xml:space="preserve">[L/min] </t>
    <phoneticPr fontId="2"/>
  </si>
  <si>
    <r>
      <t xml:space="preserve"> Ｑ</t>
    </r>
    <r>
      <rPr>
        <vertAlign val="subscript"/>
        <sz val="10"/>
        <rFont val="ＭＳ Ｐゴシック"/>
        <family val="3"/>
        <charset val="128"/>
      </rPr>
      <t>１</t>
    </r>
    <r>
      <rPr>
        <sz val="10"/>
        <rFont val="ＭＳ Ｐゴシック"/>
        <family val="3"/>
        <charset val="128"/>
      </rPr>
      <t>（流入流量）＝q</t>
    </r>
    <r>
      <rPr>
        <vertAlign val="subscript"/>
        <sz val="10"/>
        <rFont val="ＭＳ Ｐゴシック"/>
        <family val="3"/>
        <charset val="128"/>
      </rPr>
      <t>1</t>
    </r>
    <r>
      <rPr>
        <sz val="10"/>
        <rFont val="ＭＳ Ｐゴシック"/>
        <family val="3"/>
        <charset val="128"/>
      </rPr>
      <t>×n</t>
    </r>
    <r>
      <rPr>
        <vertAlign val="subscript"/>
        <sz val="10"/>
        <rFont val="ＭＳ Ｐゴシック"/>
        <family val="3"/>
        <charset val="128"/>
      </rPr>
      <t>1</t>
    </r>
    <r>
      <rPr>
        <sz val="10"/>
        <rFont val="ＭＳ Ｐゴシック"/>
        <family val="3"/>
        <charset val="128"/>
      </rPr>
      <t>×p</t>
    </r>
    <r>
      <rPr>
        <vertAlign val="subscript"/>
        <sz val="10"/>
        <rFont val="ＭＳ Ｐゴシック"/>
        <family val="3"/>
        <charset val="128"/>
      </rPr>
      <t>n</t>
    </r>
    <r>
      <rPr>
        <sz val="10"/>
        <rFont val="ＭＳ Ｐゴシック"/>
        <family val="3"/>
        <charset val="128"/>
      </rPr>
      <t>×k</t>
    </r>
    <r>
      <rPr>
        <vertAlign val="subscript"/>
        <sz val="10"/>
        <rFont val="ＭＳ Ｐゴシック"/>
        <family val="3"/>
        <charset val="128"/>
      </rPr>
      <t>n</t>
    </r>
    <r>
      <rPr>
        <sz val="10"/>
        <rFont val="ＭＳ Ｐゴシック"/>
        <family val="3"/>
        <charset val="128"/>
      </rPr>
      <t>　・・・①</t>
    </r>
    <rPh sb="4" eb="6">
      <t>リュウニュウ</t>
    </rPh>
    <rPh sb="6" eb="8">
      <t>リュウリョウ</t>
    </rPh>
    <phoneticPr fontId="2"/>
  </si>
  <si>
    <t>１．主となる水栓</t>
    <rPh sb="2" eb="3">
      <t>シュ</t>
    </rPh>
    <rPh sb="6" eb="8">
      <t>スイセン</t>
    </rPh>
    <phoneticPr fontId="2"/>
  </si>
  <si>
    <t>計算式</t>
    <phoneticPr fontId="2"/>
  </si>
  <si>
    <t>　※入力忘れにご注意ください。</t>
    <rPh sb="2" eb="4">
      <t>ニュウリョク</t>
    </rPh>
    <rPh sb="4" eb="5">
      <t>ワス</t>
    </rPh>
    <rPh sb="8" eb="10">
      <t>チュウイ</t>
    </rPh>
    <phoneticPr fontId="2"/>
  </si>
  <si>
    <t>　※黄色の空欄に諸条件を入力してください。</t>
    <rPh sb="2" eb="4">
      <t>キイロ</t>
    </rPh>
    <rPh sb="5" eb="7">
      <t>クウラン</t>
    </rPh>
    <rPh sb="8" eb="11">
      <t>ショジョウケン</t>
    </rPh>
    <phoneticPr fontId="2"/>
  </si>
  <si>
    <t>ヶ</t>
    <phoneticPr fontId="2"/>
  </si>
  <si>
    <t>水栓個数の合計</t>
    <rPh sb="0" eb="2">
      <t>スイセン</t>
    </rPh>
    <rPh sb="2" eb="4">
      <t>コスウ</t>
    </rPh>
    <rPh sb="5" eb="7">
      <t>ゴウケイ</t>
    </rPh>
    <phoneticPr fontId="2"/>
  </si>
  <si>
    <t>２．径の異なる水栓（無い場合は　『-』　と　『０』　を入力してください）</t>
    <rPh sb="2" eb="3">
      <t>ケイ</t>
    </rPh>
    <rPh sb="4" eb="5">
      <t>コト</t>
    </rPh>
    <rPh sb="7" eb="9">
      <t>スイセン</t>
    </rPh>
    <rPh sb="10" eb="11">
      <t>ナ</t>
    </rPh>
    <rPh sb="12" eb="14">
      <t>バアイ</t>
    </rPh>
    <rPh sb="27" eb="29">
      <t>ニュウリョク</t>
    </rPh>
    <phoneticPr fontId="2"/>
  </si>
  <si>
    <t>同時使用率</t>
    <rPh sb="0" eb="2">
      <t>ドウジ</t>
    </rPh>
    <rPh sb="2" eb="5">
      <t>シヨウリツ</t>
    </rPh>
    <phoneticPr fontId="2"/>
  </si>
  <si>
    <t>安全係数</t>
    <rPh sb="0" eb="2">
      <t>アンゼン</t>
    </rPh>
    <rPh sb="2" eb="4">
      <t>ケイスウ</t>
    </rPh>
    <phoneticPr fontId="2"/>
  </si>
  <si>
    <t>水栓個数と口径</t>
    <rPh sb="0" eb="2">
      <t>スイセン</t>
    </rPh>
    <rPh sb="2" eb="4">
      <t>コスウ</t>
    </rPh>
    <rPh sb="5" eb="7">
      <t>コウケイ</t>
    </rPh>
    <phoneticPr fontId="2"/>
  </si>
  <si>
    <t>最小値</t>
    <rPh sb="0" eb="3">
      <t>サイショウチ</t>
    </rPh>
    <phoneticPr fontId="2"/>
  </si>
  <si>
    <t>最小値２割増し</t>
    <rPh sb="0" eb="3">
      <t>サイショウチ</t>
    </rPh>
    <rPh sb="4" eb="5">
      <t>ワリ</t>
    </rPh>
    <rPh sb="5" eb="6">
      <t>マ</t>
    </rPh>
    <phoneticPr fontId="2"/>
  </si>
  <si>
    <t>■水栓個数と水栓口径に基づくグリーストラップの機種選定</t>
    <phoneticPr fontId="2"/>
  </si>
  <si>
    <t>学生食堂</t>
    <rPh sb="0" eb="2">
      <t>ガクセイ</t>
    </rPh>
    <rPh sb="2" eb="4">
      <t>ショクドウ</t>
    </rPh>
    <phoneticPr fontId="2"/>
  </si>
  <si>
    <t>学校給食</t>
    <rPh sb="0" eb="2">
      <t>ガッコウ</t>
    </rPh>
    <rPh sb="2" eb="4">
      <t>キュウショク</t>
    </rPh>
    <phoneticPr fontId="2"/>
  </si>
  <si>
    <t>ファストフード店</t>
    <phoneticPr fontId="2"/>
  </si>
  <si>
    <t>食種を選択して下さい</t>
    <rPh sb="0" eb="1">
      <t>ショク</t>
    </rPh>
    <rPh sb="1" eb="2">
      <t>シュ</t>
    </rPh>
    <rPh sb="3" eb="5">
      <t>センタク</t>
    </rPh>
    <phoneticPr fontId="2"/>
  </si>
  <si>
    <t>-</t>
  </si>
  <si>
    <t>-</t>
    <phoneticPr fontId="2"/>
  </si>
  <si>
    <t xml:space="preserve"> 業種番号　　1：中華，2：洋食，3：和食，4：ラーメン，5：そば･うどん，6：軽食，7：喫茶，8：ﾌｧｽﾄﾌｰﾄﾞ，9：社員･従業員食堂，10：学生食堂</t>
    <rPh sb="1" eb="3">
      <t>ギョウシュ</t>
    </rPh>
    <rPh sb="3" eb="5">
      <t>バンゴウ</t>
    </rPh>
    <rPh sb="67" eb="69">
      <t>ショクドウ</t>
    </rPh>
    <rPh sb="73" eb="75">
      <t>ガクセイ</t>
    </rPh>
    <rPh sb="75" eb="77">
      <t>ショクドウ</t>
    </rPh>
    <phoneticPr fontId="2"/>
  </si>
  <si>
    <t>選択食種の
補正係数</t>
    <rPh sb="0" eb="1">
      <t>エラ</t>
    </rPh>
    <rPh sb="1" eb="2">
      <t>タク</t>
    </rPh>
    <rPh sb="2" eb="3">
      <t>ショク</t>
    </rPh>
    <rPh sb="3" eb="4">
      <t>シュ</t>
    </rPh>
    <rPh sb="6" eb="8">
      <t>ホセイ</t>
    </rPh>
    <rPh sb="8" eb="10">
      <t>ケイスウ</t>
    </rPh>
    <phoneticPr fontId="2"/>
  </si>
  <si>
    <t>指定面積が
何行目か</t>
    <rPh sb="0" eb="2">
      <t>シテイ</t>
    </rPh>
    <rPh sb="2" eb="4">
      <t>メンセキ</t>
    </rPh>
    <rPh sb="6" eb="9">
      <t>ナンギョウメ</t>
    </rPh>
    <phoneticPr fontId="2"/>
  </si>
  <si>
    <t xml:space="preserve"> 業種番号　　1：中華，2：洋食，3：和食，4：ラーメン，5：そば･うどん，6：軽食，7：喫茶，8：ﾌｧｽﾄﾌｰﾄﾞ，9：社員･従業員食堂，10：学生食堂，11：学校給食</t>
    <rPh sb="1" eb="3">
      <t>ギョウシュ</t>
    </rPh>
    <rPh sb="3" eb="5">
      <t>バンゴウ</t>
    </rPh>
    <rPh sb="67" eb="69">
      <t>ショクドウ</t>
    </rPh>
    <rPh sb="73" eb="75">
      <t>ガクセイ</t>
    </rPh>
    <rPh sb="75" eb="77">
      <t>ショクドウ</t>
    </rPh>
    <rPh sb="81" eb="83">
      <t>ガッコウ</t>
    </rPh>
    <rPh sb="83" eb="85">
      <t>キュウショク</t>
    </rPh>
    <phoneticPr fontId="2"/>
  </si>
  <si>
    <t>この機種選定は</t>
    <rPh sb="2" eb="4">
      <t>キシュ</t>
    </rPh>
    <rPh sb="4" eb="6">
      <t>センテイ</t>
    </rPh>
    <phoneticPr fontId="2"/>
  </si>
  <si>
    <t>SHASE-S217-2016</t>
    <phoneticPr fontId="2"/>
  </si>
  <si>
    <t>に基づいております。</t>
    <rPh sb="1" eb="2">
      <t>モト</t>
    </rPh>
    <phoneticPr fontId="2"/>
  </si>
  <si>
    <t>↑の行数
＋１</t>
    <rPh sb="2" eb="3">
      <t>ギョウ</t>
    </rPh>
    <rPh sb="3" eb="4">
      <t>スウ</t>
    </rPh>
    <phoneticPr fontId="2"/>
  </si>
  <si>
    <t>補正回転数</t>
    <rPh sb="0" eb="2">
      <t>ホセイ</t>
    </rPh>
    <rPh sb="2" eb="5">
      <t>カイテンスウ</t>
    </rPh>
    <phoneticPr fontId="2"/>
  </si>
  <si>
    <t>差</t>
    <rPh sb="0" eb="1">
      <t>サ</t>
    </rPh>
    <phoneticPr fontId="2"/>
  </si>
  <si>
    <t>入力値</t>
    <rPh sb="0" eb="3">
      <t>ニュウリョクチ</t>
    </rPh>
    <phoneticPr fontId="2"/>
  </si>
  <si>
    <t>比例係数も考慮した補正回転数</t>
    <rPh sb="0" eb="2">
      <t>ヒレイ</t>
    </rPh>
    <rPh sb="2" eb="4">
      <t>ケイスウ</t>
    </rPh>
    <rPh sb="5" eb="7">
      <t>コウリョ</t>
    </rPh>
    <rPh sb="9" eb="11">
      <t>ホセイ</t>
    </rPh>
    <rPh sb="11" eb="13">
      <t>カイテン</t>
    </rPh>
    <rPh sb="13" eb="14">
      <t>スウ</t>
    </rPh>
    <phoneticPr fontId="2"/>
  </si>
  <si>
    <t>←　計算に使用</t>
    <rPh sb="2" eb="4">
      <t>ケイサン</t>
    </rPh>
    <rPh sb="5" eb="7">
      <t>シヨウ</t>
    </rPh>
    <phoneticPr fontId="2"/>
  </si>
  <si>
    <t>店舗全面積の値が表中の中間となる場合には</t>
    <phoneticPr fontId="2"/>
  </si>
  <si>
    <t xml:space="preserve"> 11 ：学校給食は利用人数に基づく選定方法でのみ使用できます。</t>
    <rPh sb="5" eb="7">
      <t>ガッコウ</t>
    </rPh>
    <rPh sb="7" eb="9">
      <t>キュウショク</t>
    </rPh>
    <rPh sb="10" eb="12">
      <t>リヨウ</t>
    </rPh>
    <rPh sb="12" eb="14">
      <t>ニンズウ</t>
    </rPh>
    <rPh sb="15" eb="16">
      <t>モト</t>
    </rPh>
    <rPh sb="18" eb="20">
      <t>センテイ</t>
    </rPh>
    <rPh sb="20" eb="22">
      <t>ホウホウ</t>
    </rPh>
    <rPh sb="25" eb="27">
      <t>シヨウ</t>
    </rPh>
    <phoneticPr fontId="2"/>
  </si>
  <si>
    <t>社員･従業員厨房</t>
    <rPh sb="6" eb="8">
      <t>チュウボウ</t>
    </rPh>
    <phoneticPr fontId="2"/>
  </si>
  <si>
    <t xml:space="preserve">[日] </t>
    <phoneticPr fontId="2"/>
  </si>
  <si>
    <t>利用人数1人・１日あたりの阻集グリースの質量</t>
    <rPh sb="0" eb="2">
      <t>リヨウ</t>
    </rPh>
    <rPh sb="2" eb="4">
      <t>ニンズウ</t>
    </rPh>
    <rPh sb="5" eb="6">
      <t>ニン</t>
    </rPh>
    <phoneticPr fontId="2"/>
  </si>
  <si>
    <t>利用人数1人・１日あたりのたい積残さの質量</t>
    <phoneticPr fontId="2"/>
  </si>
  <si>
    <t xml:space="preserve">[g/人･日] </t>
    <rPh sb="3" eb="4">
      <t>ニン</t>
    </rPh>
    <phoneticPr fontId="2"/>
  </si>
  <si>
    <t>GT-XL20P</t>
    <phoneticPr fontId="2"/>
  </si>
  <si>
    <t>GT-XL40P</t>
    <phoneticPr fontId="2"/>
  </si>
  <si>
    <t>GT-XL60P</t>
    <phoneticPr fontId="2"/>
  </si>
  <si>
    <t>GT-XL80P</t>
    <phoneticPr fontId="2"/>
  </si>
  <si>
    <t>GT-XL100P</t>
    <phoneticPr fontId="2"/>
  </si>
  <si>
    <t>GT-XL150P</t>
    <phoneticPr fontId="2"/>
  </si>
  <si>
    <t>GT-XL20S</t>
    <phoneticPr fontId="2"/>
  </si>
  <si>
    <t>GT-XL40S</t>
    <phoneticPr fontId="2"/>
  </si>
  <si>
    <t>GT-XL60S</t>
    <phoneticPr fontId="2"/>
  </si>
  <si>
    <t>GT-XL80S</t>
    <phoneticPr fontId="2"/>
  </si>
  <si>
    <t>GT-XL100S</t>
    <phoneticPr fontId="2"/>
  </si>
  <si>
    <t>GT-XL150S</t>
    <phoneticPr fontId="2"/>
  </si>
  <si>
    <t>GT-X60S</t>
    <phoneticPr fontId="2"/>
  </si>
  <si>
    <t>GTS-31PL</t>
    <phoneticPr fontId="2"/>
  </si>
  <si>
    <t>GTS-336PL</t>
    <phoneticPr fontId="2"/>
  </si>
  <si>
    <t>GTS-252PL</t>
    <phoneticPr fontId="2"/>
  </si>
  <si>
    <t>GTS-224PL</t>
    <phoneticPr fontId="2"/>
  </si>
  <si>
    <t>GTS-200PL</t>
    <phoneticPr fontId="2"/>
  </si>
  <si>
    <t>GTS-180PL</t>
    <phoneticPr fontId="2"/>
  </si>
  <si>
    <t>GTS-160PL</t>
    <phoneticPr fontId="2"/>
  </si>
  <si>
    <t>GTS-108PL</t>
    <phoneticPr fontId="2"/>
  </si>
  <si>
    <t>GTS-85PL</t>
    <phoneticPr fontId="2"/>
  </si>
  <si>
    <t>GTS-55PL</t>
    <phoneticPr fontId="2"/>
  </si>
  <si>
    <t>GTS-224SL</t>
  </si>
  <si>
    <t>GTS-200SL</t>
  </si>
  <si>
    <t>GTS-180SL</t>
  </si>
  <si>
    <t>GTS-108SL</t>
  </si>
  <si>
    <t>GTS-85SL</t>
  </si>
  <si>
    <t>GTS-55SL</t>
  </si>
  <si>
    <t>GTS-31SL</t>
  </si>
  <si>
    <t>許容流入流量</t>
    <rPh sb="0" eb="2">
      <t>キョヨウ</t>
    </rPh>
    <rPh sb="2" eb="4">
      <t>リュウニュウ</t>
    </rPh>
    <rPh sb="4" eb="6">
      <t>リュウリョウ</t>
    </rPh>
    <phoneticPr fontId="2"/>
  </si>
  <si>
    <t>GTS-8F</t>
    <phoneticPr fontId="2"/>
  </si>
  <si>
    <t>GTS-23F</t>
    <phoneticPr fontId="2"/>
  </si>
  <si>
    <t>GTS-35F</t>
    <phoneticPr fontId="2"/>
  </si>
  <si>
    <t>GTS-44F</t>
    <phoneticPr fontId="2"/>
  </si>
  <si>
    <t>JIA-I-800T-MS</t>
    <phoneticPr fontId="2"/>
  </si>
  <si>
    <t>JIA-I-1000T-MS</t>
    <phoneticPr fontId="2"/>
  </si>
  <si>
    <t>GTS-336SL</t>
    <phoneticPr fontId="2"/>
  </si>
  <si>
    <t>GTS-160SL</t>
    <phoneticPr fontId="2"/>
  </si>
  <si>
    <t>GTS-252SL</t>
    <phoneticPr fontId="2"/>
  </si>
  <si>
    <t>設置形態</t>
    <rPh sb="0" eb="2">
      <t>セッチ</t>
    </rPh>
    <rPh sb="2" eb="4">
      <t>ケイタイ</t>
    </rPh>
    <phoneticPr fontId="2"/>
  </si>
  <si>
    <t>設置形態</t>
    <rPh sb="0" eb="4">
      <t>セッチケイタイ</t>
    </rPh>
    <phoneticPr fontId="2"/>
  </si>
  <si>
    <t>・使用用途や状況が明らかになっている場合は安全係数を手入力で変更してください。</t>
    <rPh sb="1" eb="3">
      <t>シヨウ</t>
    </rPh>
    <rPh sb="3" eb="5">
      <t>ヨウト</t>
    </rPh>
    <rPh sb="6" eb="8">
      <t>ジョウキョウ</t>
    </rPh>
    <rPh sb="9" eb="10">
      <t>アキ</t>
    </rPh>
    <rPh sb="18" eb="20">
      <t>バアイ</t>
    </rPh>
    <rPh sb="21" eb="23">
      <t>アンゼン</t>
    </rPh>
    <rPh sb="23" eb="25">
      <t>ケイスウ</t>
    </rPh>
    <rPh sb="26" eb="29">
      <t>テニュウリョク</t>
    </rPh>
    <rPh sb="30" eb="32">
      <t>ヘンコウ</t>
    </rPh>
    <phoneticPr fontId="2"/>
  </si>
  <si>
    <t>・グリーストラップに接続されている水栓の数から求めてください。</t>
    <rPh sb="10" eb="12">
      <t>セツゾク</t>
    </rPh>
    <rPh sb="17" eb="19">
      <t>スイセン</t>
    </rPh>
    <rPh sb="20" eb="21">
      <t>カズ</t>
    </rPh>
    <rPh sb="23" eb="24">
      <t>モト</t>
    </rPh>
    <phoneticPr fontId="2"/>
  </si>
  <si>
    <t>㎜</t>
    <phoneticPr fontId="2"/>
  </si>
  <si>
    <t>ケ</t>
    <phoneticPr fontId="2"/>
  </si>
  <si>
    <t>人</t>
    <rPh sb="0" eb="1">
      <t>ニン</t>
    </rPh>
    <phoneticPr fontId="2"/>
  </si>
  <si>
    <t>㎡</t>
    <phoneticPr fontId="2"/>
  </si>
  <si>
    <r>
      <t>q</t>
    </r>
    <r>
      <rPr>
        <vertAlign val="subscript"/>
        <sz val="10"/>
        <rFont val="ＭＳ Ｐゴシック"/>
        <family val="3"/>
        <charset val="128"/>
      </rPr>
      <t xml:space="preserve">1 </t>
    </r>
    <r>
      <rPr>
        <sz val="10"/>
        <rFont val="ＭＳ Ｐゴシック"/>
        <family val="3"/>
        <charset val="128"/>
      </rPr>
      <t>＝　</t>
    </r>
    <phoneticPr fontId="2"/>
  </si>
  <si>
    <r>
      <t>n</t>
    </r>
    <r>
      <rPr>
        <vertAlign val="subscript"/>
        <sz val="10"/>
        <rFont val="ＭＳ Ｐゴシック"/>
        <family val="3"/>
        <charset val="128"/>
      </rPr>
      <t xml:space="preserve">1 </t>
    </r>
    <r>
      <rPr>
        <sz val="10"/>
        <rFont val="ＭＳ Ｐゴシック"/>
        <family val="3"/>
        <charset val="128"/>
      </rPr>
      <t>＝　</t>
    </r>
    <phoneticPr fontId="2"/>
  </si>
  <si>
    <r>
      <t>q</t>
    </r>
    <r>
      <rPr>
        <vertAlign val="subscript"/>
        <sz val="10"/>
        <rFont val="ＭＳ Ｐゴシック"/>
        <family val="3"/>
        <charset val="128"/>
      </rPr>
      <t xml:space="preserve">2 </t>
    </r>
    <r>
      <rPr>
        <sz val="10"/>
        <rFont val="ＭＳ Ｐゴシック"/>
        <family val="3"/>
        <charset val="128"/>
      </rPr>
      <t>＝　</t>
    </r>
    <phoneticPr fontId="2"/>
  </si>
  <si>
    <r>
      <t>n</t>
    </r>
    <r>
      <rPr>
        <vertAlign val="subscript"/>
        <sz val="10"/>
        <rFont val="ＭＳ Ｐゴシック"/>
        <family val="3"/>
        <charset val="128"/>
      </rPr>
      <t xml:space="preserve">2 </t>
    </r>
    <r>
      <rPr>
        <sz val="10"/>
        <rFont val="ＭＳ Ｐゴシック"/>
        <family val="3"/>
        <charset val="128"/>
      </rPr>
      <t>＝　</t>
    </r>
    <phoneticPr fontId="2"/>
  </si>
  <si>
    <r>
      <t>p</t>
    </r>
    <r>
      <rPr>
        <vertAlign val="subscript"/>
        <sz val="10"/>
        <rFont val="ＭＳ Ｐゴシック"/>
        <family val="3"/>
        <charset val="128"/>
      </rPr>
      <t xml:space="preserve">n </t>
    </r>
    <r>
      <rPr>
        <sz val="10"/>
        <rFont val="ＭＳ Ｐゴシック"/>
        <family val="3"/>
        <charset val="128"/>
      </rPr>
      <t>＝　</t>
    </r>
    <phoneticPr fontId="2"/>
  </si>
  <si>
    <r>
      <t>k</t>
    </r>
    <r>
      <rPr>
        <vertAlign val="subscript"/>
        <sz val="10"/>
        <rFont val="ＭＳ Ｐゴシック"/>
        <family val="3"/>
        <charset val="128"/>
      </rPr>
      <t xml:space="preserve">n </t>
    </r>
    <r>
      <rPr>
        <sz val="10"/>
        <rFont val="ＭＳ Ｐゴシック"/>
        <family val="3"/>
        <charset val="128"/>
      </rPr>
      <t>＝　</t>
    </r>
    <phoneticPr fontId="2"/>
  </si>
  <si>
    <t xml:space="preserve"> ＝ 91.9 ［L］</t>
    <phoneticPr fontId="31"/>
  </si>
  <si>
    <t>3.5 × 10 × 30 × 3 × 3.5</t>
    <phoneticPr fontId="31"/>
  </si>
  <si>
    <t>よって、最大流入流量　＝</t>
    <phoneticPr fontId="31"/>
  </si>
  <si>
    <t>： 　120　［分／日］</t>
    <phoneticPr fontId="31"/>
  </si>
  <si>
    <t>１日当たりの排水時間</t>
    <phoneticPr fontId="31"/>
  </si>
  <si>
    <t>： 　3.5   ［倍］</t>
    <rPh sb="10" eb="11">
      <t>バイ</t>
    </rPh>
    <phoneticPr fontId="31"/>
  </si>
  <si>
    <t>安全率</t>
    <phoneticPr fontId="31"/>
  </si>
  <si>
    <t>： 　 3    ［分］</t>
    <phoneticPr fontId="31"/>
  </si>
  <si>
    <t>槽内滞留時間</t>
    <phoneticPr fontId="31"/>
  </si>
  <si>
    <t>： 　30 　［L/人・日］</t>
    <phoneticPr fontId="31"/>
  </si>
  <si>
    <t>日平均汚水量</t>
  </si>
  <si>
    <t>： 　10 　［戸］</t>
    <rPh sb="8" eb="9">
      <t>コ</t>
    </rPh>
    <phoneticPr fontId="31"/>
  </si>
  <si>
    <t>戸数</t>
    <phoneticPr fontId="31"/>
  </si>
  <si>
    <t>： 　3.5  ［人］</t>
    <rPh sb="9" eb="10">
      <t>ニン</t>
    </rPh>
    <phoneticPr fontId="31"/>
  </si>
  <si>
    <t>　１戸当たりの人員</t>
  </si>
  <si>
    <t>　　・ 60㎡の部屋が10戸ある集合住宅で厨房（キッチン）用途のみグリーストラップに排水する場合</t>
    <rPh sb="8" eb="10">
      <t>ヘヤ</t>
    </rPh>
    <rPh sb="13" eb="14">
      <t>コ</t>
    </rPh>
    <rPh sb="16" eb="18">
      <t>シュウゴウ</t>
    </rPh>
    <rPh sb="18" eb="20">
      <t>ジュウタク</t>
    </rPh>
    <rPh sb="21" eb="23">
      <t>チュウボウ</t>
    </rPh>
    <rPh sb="29" eb="31">
      <t>ヨウト</t>
    </rPh>
    <rPh sb="42" eb="44">
      <t>ハイスイ</t>
    </rPh>
    <rPh sb="46" eb="48">
      <t>バアイ</t>
    </rPh>
    <phoneticPr fontId="31"/>
  </si>
  <si>
    <t>計算例</t>
    <rPh sb="0" eb="2">
      <t>ケイサン</t>
    </rPh>
    <rPh sb="2" eb="3">
      <t>レイ</t>
    </rPh>
    <phoneticPr fontId="31"/>
  </si>
  <si>
    <t>　　算出した最大流入流量を上回る許容流入流量を持つ機種を選定する。</t>
    <rPh sb="2" eb="4">
      <t>サンシュツ</t>
    </rPh>
    <rPh sb="13" eb="15">
      <t>ウワマワ</t>
    </rPh>
    <rPh sb="16" eb="22">
      <t>キョヨウリュウニュウリュウリョウ</t>
    </rPh>
    <rPh sb="23" eb="24">
      <t>モ</t>
    </rPh>
    <rPh sb="25" eb="27">
      <t>キシュ</t>
    </rPh>
    <rPh sb="28" eb="30">
      <t>センテイ</t>
    </rPh>
    <phoneticPr fontId="31"/>
  </si>
  <si>
    <t>●　機種の選定</t>
    <rPh sb="2" eb="4">
      <t>キシュ</t>
    </rPh>
    <rPh sb="5" eb="7">
      <t>センテイ</t>
    </rPh>
    <phoneticPr fontId="31"/>
  </si>
  <si>
    <r>
      <t xml:space="preserve">・　１日当たりの排水時間　：　一般家庭の場合、標準値 </t>
    </r>
    <r>
      <rPr>
        <b/>
        <sz val="11"/>
        <color theme="1"/>
        <rFont val="ＭＳ Ｐゴシック"/>
        <family val="3"/>
        <charset val="128"/>
        <scheme val="minor"/>
      </rPr>
      <t>120</t>
    </r>
    <r>
      <rPr>
        <sz val="11"/>
        <color theme="1"/>
        <rFont val="ＭＳ Ｐゴシック"/>
        <family val="3"/>
        <charset val="128"/>
        <scheme val="minor"/>
      </rPr>
      <t xml:space="preserve"> ［分／日］ 。</t>
    </r>
    <rPh sb="15" eb="17">
      <t>イッパン</t>
    </rPh>
    <rPh sb="17" eb="19">
      <t>カテイ</t>
    </rPh>
    <rPh sb="20" eb="22">
      <t>バアイ</t>
    </rPh>
    <rPh sb="23" eb="26">
      <t>ヒョウジュンチ</t>
    </rPh>
    <phoneticPr fontId="31"/>
  </si>
  <si>
    <r>
      <t>・　安全率　：　標準値</t>
    </r>
    <r>
      <rPr>
        <b/>
        <sz val="11"/>
        <color theme="1"/>
        <rFont val="ＭＳ Ｐゴシック"/>
        <family val="3"/>
        <charset val="128"/>
        <scheme val="minor"/>
      </rPr>
      <t xml:space="preserve"> 3.5 </t>
    </r>
    <r>
      <rPr>
        <sz val="11"/>
        <color theme="1"/>
        <rFont val="ＭＳ Ｐゴシック"/>
        <family val="3"/>
        <charset val="128"/>
        <scheme val="minor"/>
      </rPr>
      <t>［倍］</t>
    </r>
    <rPh sb="2" eb="5">
      <t>アンゼンリツ</t>
    </rPh>
    <rPh sb="8" eb="10">
      <t>ヒョウジュン</t>
    </rPh>
    <rPh sb="10" eb="11">
      <t>チ</t>
    </rPh>
    <rPh sb="17" eb="18">
      <t>バイ</t>
    </rPh>
    <phoneticPr fontId="31"/>
  </si>
  <si>
    <r>
      <t>・　滞留時間　：　グリーストラップの場合、標準値</t>
    </r>
    <r>
      <rPr>
        <b/>
        <sz val="11"/>
        <color theme="1"/>
        <rFont val="ＭＳ Ｐゴシック"/>
        <family val="3"/>
        <charset val="128"/>
        <scheme val="minor"/>
      </rPr>
      <t xml:space="preserve"> ３ </t>
    </r>
    <r>
      <rPr>
        <sz val="11"/>
        <color theme="1"/>
        <rFont val="ＭＳ Ｐゴシック"/>
        <family val="3"/>
        <charset val="128"/>
        <scheme val="minor"/>
      </rPr>
      <t>［分］</t>
    </r>
    <rPh sb="18" eb="20">
      <t>バアイ</t>
    </rPh>
    <rPh sb="21" eb="23">
      <t>ヒョウジュン</t>
    </rPh>
    <rPh sb="23" eb="24">
      <t>チ</t>
    </rPh>
    <rPh sb="28" eb="29">
      <t>ブン</t>
    </rPh>
    <phoneticPr fontId="31"/>
  </si>
  <si>
    <t>㈶日本環境整備教育センターによる</t>
    <rPh sb="1" eb="3">
      <t>ニホン</t>
    </rPh>
    <rPh sb="3" eb="5">
      <t>カンキョウ</t>
    </rPh>
    <rPh sb="5" eb="7">
      <t>セイビ</t>
    </rPh>
    <rPh sb="7" eb="9">
      <t>キョウイク</t>
    </rPh>
    <phoneticPr fontId="31"/>
  </si>
  <si>
    <t>水量 [L/人・日］</t>
    <rPh sb="0" eb="2">
      <t>スイリョウ</t>
    </rPh>
    <phoneticPr fontId="31"/>
  </si>
  <si>
    <t>合計</t>
    <rPh sb="0" eb="2">
      <t>ゴウケイ</t>
    </rPh>
    <phoneticPr fontId="31"/>
  </si>
  <si>
    <t>雑用</t>
    <rPh sb="0" eb="2">
      <t>ザツヨウ</t>
    </rPh>
    <phoneticPr fontId="31"/>
  </si>
  <si>
    <t>洗面</t>
    <rPh sb="0" eb="2">
      <t>センメン</t>
    </rPh>
    <phoneticPr fontId="31"/>
  </si>
  <si>
    <t>洗濯</t>
    <rPh sb="0" eb="2">
      <t>センタク</t>
    </rPh>
    <phoneticPr fontId="31"/>
  </si>
  <si>
    <t>風呂</t>
    <rPh sb="0" eb="2">
      <t>フロ</t>
    </rPh>
    <phoneticPr fontId="31"/>
  </si>
  <si>
    <t>便所</t>
    <rPh sb="0" eb="2">
      <t>ベンジョ</t>
    </rPh>
    <phoneticPr fontId="31"/>
  </si>
  <si>
    <t>厨房</t>
    <rPh sb="0" eb="2">
      <t>チュウボウ</t>
    </rPh>
    <phoneticPr fontId="31"/>
  </si>
  <si>
    <t>用途</t>
    <rPh sb="0" eb="2">
      <t>ヨウト</t>
    </rPh>
    <phoneticPr fontId="31"/>
  </si>
  <si>
    <t>・　日平均汚水量　：　下表よりグリーストラップに流れ込む用途の合計値を算定。</t>
    <rPh sb="11" eb="12">
      <t>シタ</t>
    </rPh>
    <rPh sb="12" eb="13">
      <t>ヒョウ</t>
    </rPh>
    <rPh sb="24" eb="25">
      <t>ナガ</t>
    </rPh>
    <rPh sb="26" eb="27">
      <t>コ</t>
    </rPh>
    <rPh sb="28" eb="30">
      <t>ヨウト</t>
    </rPh>
    <rPh sb="31" eb="34">
      <t>ゴウケイチ</t>
    </rPh>
    <rPh sb="35" eb="37">
      <t>サンテイ</t>
    </rPh>
    <phoneticPr fontId="31"/>
  </si>
  <si>
    <t>6人</t>
    <rPh sb="1" eb="2">
      <t>ニン</t>
    </rPh>
    <phoneticPr fontId="31"/>
  </si>
  <si>
    <t>3.5人</t>
    <rPh sb="3" eb="4">
      <t>ニン</t>
    </rPh>
    <phoneticPr fontId="31"/>
  </si>
  <si>
    <t>2人</t>
    <rPh sb="1" eb="2">
      <t>ニン</t>
    </rPh>
    <phoneticPr fontId="31"/>
  </si>
  <si>
    <t>１戸当たりの人員</t>
    <rPh sb="1" eb="2">
      <t>コ</t>
    </rPh>
    <rPh sb="2" eb="3">
      <t>ア</t>
    </rPh>
    <rPh sb="6" eb="8">
      <t>ジンイン</t>
    </rPh>
    <phoneticPr fontId="31"/>
  </si>
  <si>
    <t>70㎡以上</t>
    <rPh sb="3" eb="5">
      <t>イジョウ</t>
    </rPh>
    <phoneticPr fontId="31"/>
  </si>
  <si>
    <t>40㎡＜70㎡</t>
    <phoneticPr fontId="31"/>
  </si>
  <si>
    <t>40㎡以下</t>
    <rPh sb="3" eb="5">
      <t>イカ</t>
    </rPh>
    <phoneticPr fontId="31"/>
  </si>
  <si>
    <t>１戸当たりの面積</t>
    <rPh sb="6" eb="8">
      <t>メンセキ</t>
    </rPh>
    <phoneticPr fontId="31"/>
  </si>
  <si>
    <t>・　１戸（１室）当たりの人員　：　下表より算定</t>
    <rPh sb="8" eb="9">
      <t>ア</t>
    </rPh>
    <rPh sb="17" eb="19">
      <t>カヒョウ</t>
    </rPh>
    <rPh sb="21" eb="23">
      <t>サンテイ</t>
    </rPh>
    <phoneticPr fontId="31"/>
  </si>
  <si>
    <t>１日当たりの排水時間［分／日］</t>
    <rPh sb="13" eb="14">
      <t>ニチ</t>
    </rPh>
    <phoneticPr fontId="31"/>
  </si>
  <si>
    <t>　１戸当たりの人員［人］×戸数［戸］×日平均汚水量［L／人・日］×槽内滞留時間［分］×安全率 ［倍］</t>
    <phoneticPr fontId="31"/>
  </si>
  <si>
    <t>最大流入流量　＝</t>
    <phoneticPr fontId="31"/>
  </si>
  <si>
    <t>●　グリーストラップへ最大流入流量の計算式</t>
    <phoneticPr fontId="31"/>
  </si>
  <si>
    <t>集合住宅やマンションにグリーストラップを設置する場合にご使用ください</t>
    <rPh sb="28" eb="30">
      <t>シヨウ</t>
    </rPh>
    <phoneticPr fontId="31"/>
  </si>
  <si>
    <t>『JIS A 3302 浄化槽の処理対象人員算定基準』に基づく算定方法です。</t>
    <rPh sb="33" eb="35">
      <t>ホウホウ</t>
    </rPh>
    <phoneticPr fontId="31"/>
  </si>
  <si>
    <r>
      <rPr>
        <b/>
        <sz val="20"/>
        <color theme="1"/>
        <rFont val="ＭＳ Ｐゴシック"/>
        <family val="3"/>
        <charset val="128"/>
        <scheme val="minor"/>
      </rPr>
      <t>浄化槽の排水基準による算定</t>
    </r>
    <r>
      <rPr>
        <b/>
        <sz val="14"/>
        <color theme="1"/>
        <rFont val="ＭＳ Ｐゴシック"/>
        <family val="3"/>
        <charset val="128"/>
        <scheme val="minor"/>
      </rPr>
      <t xml:space="preserve">
</t>
    </r>
    <r>
      <rPr>
        <sz val="14"/>
        <color theme="1"/>
        <rFont val="ＭＳ Ｐゴシック"/>
        <family val="3"/>
        <charset val="128"/>
        <scheme val="minor"/>
      </rPr>
      <t>～集合住宅のグリーストラップ選定～</t>
    </r>
    <phoneticPr fontId="31"/>
  </si>
  <si>
    <t>建築用途とグリーストラップ選定方法の目安</t>
    <rPh sb="0" eb="2">
      <t>ケンチク</t>
    </rPh>
    <rPh sb="2" eb="4">
      <t>ヨウト</t>
    </rPh>
    <rPh sb="13" eb="15">
      <t>センテイ</t>
    </rPh>
    <rPh sb="15" eb="17">
      <t>ホウホウ</t>
    </rPh>
    <rPh sb="18" eb="20">
      <t>メヤス</t>
    </rPh>
    <phoneticPr fontId="2"/>
  </si>
  <si>
    <t>下表は建築用途別に算定方法と食種目安を一覧化したものです。</t>
    <rPh sb="0" eb="2">
      <t>カヒョウ</t>
    </rPh>
    <rPh sb="3" eb="5">
      <t>ケンチク</t>
    </rPh>
    <rPh sb="5" eb="7">
      <t>ヨウト</t>
    </rPh>
    <rPh sb="7" eb="8">
      <t>ベツ</t>
    </rPh>
    <rPh sb="9" eb="11">
      <t>サンテイ</t>
    </rPh>
    <rPh sb="11" eb="13">
      <t>ホウホウ</t>
    </rPh>
    <rPh sb="14" eb="15">
      <t>ショク</t>
    </rPh>
    <rPh sb="15" eb="16">
      <t>シュ</t>
    </rPh>
    <rPh sb="16" eb="18">
      <t>メヤス</t>
    </rPh>
    <rPh sb="19" eb="22">
      <t>イチランカ</t>
    </rPh>
    <phoneticPr fontId="2"/>
  </si>
  <si>
    <t>建築用途・具体例から最も類似するものを選び、グリーストラップの選定を行ってください。</t>
    <rPh sb="0" eb="2">
      <t>ケンチク</t>
    </rPh>
    <rPh sb="2" eb="4">
      <t>ヨウト</t>
    </rPh>
    <rPh sb="5" eb="7">
      <t>グタイ</t>
    </rPh>
    <rPh sb="7" eb="8">
      <t>レイ</t>
    </rPh>
    <rPh sb="10" eb="11">
      <t>モット</t>
    </rPh>
    <rPh sb="12" eb="14">
      <t>ルイジ</t>
    </rPh>
    <rPh sb="19" eb="20">
      <t>エラ</t>
    </rPh>
    <rPh sb="31" eb="33">
      <t>センテイ</t>
    </rPh>
    <rPh sb="34" eb="35">
      <t>オコナ</t>
    </rPh>
    <phoneticPr fontId="2"/>
  </si>
  <si>
    <t>【使用算定ソフト】</t>
    <rPh sb="1" eb="3">
      <t>シヨウ</t>
    </rPh>
    <rPh sb="3" eb="5">
      <t>サンテイ</t>
    </rPh>
    <phoneticPr fontId="2"/>
  </si>
  <si>
    <t xml:space="preserve">　　面　積 ： </t>
    <phoneticPr fontId="2"/>
  </si>
  <si>
    <t>店舗面積に基づく算定方法</t>
    <rPh sb="0" eb="2">
      <t>テンポ</t>
    </rPh>
    <rPh sb="2" eb="4">
      <t>メンセキ</t>
    </rPh>
    <rPh sb="5" eb="6">
      <t>モト</t>
    </rPh>
    <rPh sb="8" eb="12">
      <t>サンテイホウホウ</t>
    </rPh>
    <phoneticPr fontId="2"/>
  </si>
  <si>
    <t xml:space="preserve">　　人　数 ： </t>
    <phoneticPr fontId="2"/>
  </si>
  <si>
    <t>１日あたりの利用人数に基づく算定方法</t>
    <rPh sb="1" eb="2">
      <t>ニチ</t>
    </rPh>
    <rPh sb="6" eb="8">
      <t>リヨウ</t>
    </rPh>
    <rPh sb="8" eb="10">
      <t>ニンズウ</t>
    </rPh>
    <phoneticPr fontId="2"/>
  </si>
  <si>
    <t xml:space="preserve">　　水　栓 ： </t>
    <phoneticPr fontId="2"/>
  </si>
  <si>
    <t>水栓個数と水栓口径に基づく算定方法</t>
    <phoneticPr fontId="2"/>
  </si>
  <si>
    <t>　※ 店舗面積は厨房と客席スペースを合わせた面積です。</t>
    <rPh sb="3" eb="5">
      <t>テンポ</t>
    </rPh>
    <rPh sb="5" eb="7">
      <t>メンセキ</t>
    </rPh>
    <rPh sb="8" eb="10">
      <t>チュウボウ</t>
    </rPh>
    <rPh sb="11" eb="13">
      <t>キャクセキ</t>
    </rPh>
    <rPh sb="18" eb="19">
      <t>ア</t>
    </rPh>
    <rPh sb="22" eb="24">
      <t>メンセキ</t>
    </rPh>
    <phoneticPr fontId="2"/>
  </si>
  <si>
    <t>　 　客席スペースが無く持ち帰り販売のみの業態の場合は人数による算定方法を選んでください。</t>
    <rPh sb="3" eb="4">
      <t>キャク</t>
    </rPh>
    <rPh sb="16" eb="18">
      <t>ハンバイ</t>
    </rPh>
    <phoneticPr fontId="2"/>
  </si>
  <si>
    <t>飲食店</t>
    <rPh sb="0" eb="3">
      <t>インショクテン</t>
    </rPh>
    <phoneticPr fontId="2"/>
  </si>
  <si>
    <t>ジャンル</t>
    <phoneticPr fontId="2"/>
  </si>
  <si>
    <t>具体例</t>
    <rPh sb="0" eb="2">
      <t>グタイ</t>
    </rPh>
    <rPh sb="2" eb="3">
      <t>レイ</t>
    </rPh>
    <phoneticPr fontId="2"/>
  </si>
  <si>
    <t>算定方法</t>
    <rPh sb="0" eb="2">
      <t>サンテイ</t>
    </rPh>
    <rPh sb="2" eb="4">
      <t>ホウホウ</t>
    </rPh>
    <phoneticPr fontId="2"/>
  </si>
  <si>
    <t>食種目安</t>
    <rPh sb="0" eb="1">
      <t>ショク</t>
    </rPh>
    <rPh sb="1" eb="2">
      <t>シュ</t>
    </rPh>
    <rPh sb="2" eb="4">
      <t>メヤス</t>
    </rPh>
    <phoneticPr fontId="2"/>
  </si>
  <si>
    <t>中華料理</t>
    <rPh sb="0" eb="2">
      <t>チュウカ</t>
    </rPh>
    <rPh sb="2" eb="4">
      <t>リョウリ</t>
    </rPh>
    <phoneticPr fontId="2"/>
  </si>
  <si>
    <t>中華料理・餃子店</t>
    <rPh sb="0" eb="2">
      <t>チュウカ</t>
    </rPh>
    <rPh sb="2" eb="4">
      <t>リョウリ</t>
    </rPh>
    <rPh sb="5" eb="7">
      <t>ギョウザ</t>
    </rPh>
    <rPh sb="7" eb="8">
      <t>テン</t>
    </rPh>
    <phoneticPr fontId="2"/>
  </si>
  <si>
    <t>面積or人数</t>
    <rPh sb="0" eb="2">
      <t>メンセキ</t>
    </rPh>
    <rPh sb="4" eb="6">
      <t>ニンズウ</t>
    </rPh>
    <phoneticPr fontId="2"/>
  </si>
  <si>
    <t>1：中華</t>
    <rPh sb="2" eb="4">
      <t>チュウカ</t>
    </rPh>
    <phoneticPr fontId="2"/>
  </si>
  <si>
    <t>肉料理</t>
    <rPh sb="0" eb="1">
      <t>ニク</t>
    </rPh>
    <rPh sb="1" eb="3">
      <t>リョウリ</t>
    </rPh>
    <phoneticPr fontId="2"/>
  </si>
  <si>
    <t>焼肉店・焼き鳥屋・もつ焼屋</t>
    <rPh sb="4" eb="5">
      <t>ヤ</t>
    </rPh>
    <rPh sb="6" eb="7">
      <t>トリ</t>
    </rPh>
    <rPh sb="7" eb="8">
      <t>ヤ</t>
    </rPh>
    <rPh sb="11" eb="12">
      <t>ヤ</t>
    </rPh>
    <rPh sb="12" eb="13">
      <t>ヤ</t>
    </rPh>
    <phoneticPr fontId="2"/>
  </si>
  <si>
    <t>食堂・レストラン</t>
    <rPh sb="0" eb="2">
      <t>ショクドウ</t>
    </rPh>
    <phoneticPr fontId="2"/>
  </si>
  <si>
    <t>大衆食堂・定食屋・ファミリーレストラン</t>
    <rPh sb="0" eb="2">
      <t>タイシュウ</t>
    </rPh>
    <rPh sb="2" eb="4">
      <t>ショクドウ</t>
    </rPh>
    <rPh sb="5" eb="7">
      <t>テイショク</t>
    </rPh>
    <rPh sb="7" eb="8">
      <t>ヤ</t>
    </rPh>
    <phoneticPr fontId="2"/>
  </si>
  <si>
    <t>2：洋食</t>
    <rPh sb="2" eb="4">
      <t>ヨウショク</t>
    </rPh>
    <phoneticPr fontId="2"/>
  </si>
  <si>
    <t>鉄板焼き</t>
    <rPh sb="0" eb="3">
      <t>テッパンヤ</t>
    </rPh>
    <phoneticPr fontId="2"/>
  </si>
  <si>
    <t>もんじゃ/お好み焼き店・焼きそば店・たこ焼き店</t>
    <rPh sb="6" eb="7">
      <t>コノ</t>
    </rPh>
    <rPh sb="8" eb="9">
      <t>ヤ</t>
    </rPh>
    <rPh sb="10" eb="11">
      <t>テン</t>
    </rPh>
    <rPh sb="12" eb="13">
      <t>ヤ</t>
    </rPh>
    <rPh sb="16" eb="17">
      <t>テン</t>
    </rPh>
    <phoneticPr fontId="2"/>
  </si>
  <si>
    <t>外国料理</t>
    <rPh sb="0" eb="2">
      <t>ガイコク</t>
    </rPh>
    <rPh sb="2" eb="4">
      <t>リョウリ</t>
    </rPh>
    <phoneticPr fontId="2"/>
  </si>
  <si>
    <t>洋食・フレンチ・イタリアン・インド料理店・エスニック料理店
ハンバーガー/フライドチキン店（非チェーン店）</t>
    <rPh sb="0" eb="2">
      <t>ヨウショク</t>
    </rPh>
    <rPh sb="44" eb="45">
      <t>ミセ</t>
    </rPh>
    <rPh sb="46" eb="47">
      <t>ヒ</t>
    </rPh>
    <rPh sb="51" eb="52">
      <t>テン</t>
    </rPh>
    <phoneticPr fontId="2"/>
  </si>
  <si>
    <t>パン・洋菓子</t>
    <rPh sb="3" eb="6">
      <t>ヨウガシ</t>
    </rPh>
    <phoneticPr fontId="2"/>
  </si>
  <si>
    <t>パン屋・クレープ店・ケーキ店・ドーナッツ店</t>
    <rPh sb="2" eb="3">
      <t>ヤ</t>
    </rPh>
    <rPh sb="8" eb="9">
      <t>テン</t>
    </rPh>
    <rPh sb="20" eb="21">
      <t>テン</t>
    </rPh>
    <phoneticPr fontId="2"/>
  </si>
  <si>
    <t>日本料理</t>
    <rPh sb="0" eb="2">
      <t>ニホン</t>
    </rPh>
    <rPh sb="2" eb="4">
      <t>リョウリ</t>
    </rPh>
    <phoneticPr fontId="2"/>
  </si>
  <si>
    <t>郷土料理店・懐石料理店・割烹料理店・料亭・沖縄料理店</t>
    <rPh sb="18" eb="20">
      <t>リョウテイ</t>
    </rPh>
    <rPh sb="21" eb="23">
      <t>オキナワ</t>
    </rPh>
    <rPh sb="23" eb="25">
      <t>リョウリ</t>
    </rPh>
    <rPh sb="25" eb="26">
      <t>テン</t>
    </rPh>
    <phoneticPr fontId="2"/>
  </si>
  <si>
    <t>3：和食</t>
    <rPh sb="2" eb="4">
      <t>ワショク</t>
    </rPh>
    <phoneticPr fontId="2"/>
  </si>
  <si>
    <t>海鮮料理</t>
    <rPh sb="0" eb="2">
      <t>カイセン</t>
    </rPh>
    <rPh sb="2" eb="4">
      <t>リョウリ</t>
    </rPh>
    <phoneticPr fontId="2"/>
  </si>
  <si>
    <t>寿司店・カニ料理店・川魚料理店</t>
    <rPh sb="0" eb="2">
      <t>スシ</t>
    </rPh>
    <phoneticPr fontId="2"/>
  </si>
  <si>
    <t>揚物</t>
    <rPh sb="0" eb="1">
      <t>ア</t>
    </rPh>
    <rPh sb="1" eb="2">
      <t>モノ</t>
    </rPh>
    <phoneticPr fontId="2"/>
  </si>
  <si>
    <t>とんかつ屋・てんぷら料理店</t>
    <phoneticPr fontId="2"/>
  </si>
  <si>
    <t>鍋物</t>
    <rPh sb="0" eb="2">
      <t>ナベモノ</t>
    </rPh>
    <phoneticPr fontId="2"/>
  </si>
  <si>
    <t>しゃぶしゃぶ店・ちゃんこ鍋店・すき焼き店・にぎりめし屋</t>
    <phoneticPr fontId="2"/>
  </si>
  <si>
    <t>丼物</t>
    <phoneticPr fontId="2"/>
  </si>
  <si>
    <t>牛丼店・うなぎ料理店・釜飯屋</t>
    <phoneticPr fontId="2"/>
  </si>
  <si>
    <t>酒場</t>
    <rPh sb="0" eb="2">
      <t>サカバ</t>
    </rPh>
    <phoneticPr fontId="2"/>
  </si>
  <si>
    <t>居酒屋・おでん屋・大衆酒場・ダイニングバー・ビヤホール</t>
    <phoneticPr fontId="2"/>
  </si>
  <si>
    <t>麺類（中華）</t>
    <rPh sb="0" eb="2">
      <t>メンルイ</t>
    </rPh>
    <phoneticPr fontId="2"/>
  </si>
  <si>
    <t>ラーメン店・ちゃんぽん店</t>
    <rPh sb="4" eb="5">
      <t>テン</t>
    </rPh>
    <phoneticPr fontId="2"/>
  </si>
  <si>
    <t>4：ラーメン</t>
    <phoneticPr fontId="2"/>
  </si>
  <si>
    <t>麺類（和食）</t>
    <rPh sb="0" eb="2">
      <t>メンルイ</t>
    </rPh>
    <rPh sb="3" eb="5">
      <t>ワショク</t>
    </rPh>
    <phoneticPr fontId="2"/>
  </si>
  <si>
    <t>そば屋・うどん店</t>
    <rPh sb="2" eb="3">
      <t>ヤ</t>
    </rPh>
    <phoneticPr fontId="2"/>
  </si>
  <si>
    <t>5：そば、うどん</t>
    <phoneticPr fontId="2"/>
  </si>
  <si>
    <t>惣菜</t>
    <rPh sb="0" eb="2">
      <t>ソウザイ</t>
    </rPh>
    <phoneticPr fontId="2"/>
  </si>
  <si>
    <t>サンドイッチ店・フライドチキン店（チェーン店）</t>
    <phoneticPr fontId="2"/>
  </si>
  <si>
    <t>面積or人数</t>
    <phoneticPr fontId="2"/>
  </si>
  <si>
    <t>6：軽食</t>
    <rPh sb="2" eb="4">
      <t>ケイショク</t>
    </rPh>
    <phoneticPr fontId="2"/>
  </si>
  <si>
    <t>和菓子</t>
    <rPh sb="0" eb="1">
      <t>ワ</t>
    </rPh>
    <rPh sb="1" eb="3">
      <t>カシ</t>
    </rPh>
    <phoneticPr fontId="2"/>
  </si>
  <si>
    <t>甘味処・アイスクリーム店・和菓子店</t>
    <phoneticPr fontId="2"/>
  </si>
  <si>
    <t>軽食</t>
    <phoneticPr fontId="2"/>
  </si>
  <si>
    <t>ドライブイン</t>
    <phoneticPr fontId="2"/>
  </si>
  <si>
    <t>スナック</t>
    <phoneticPr fontId="2"/>
  </si>
  <si>
    <t>キャバレー・ナイトクラブ・スナック</t>
    <phoneticPr fontId="2"/>
  </si>
  <si>
    <t>弁当</t>
    <rPh sb="0" eb="2">
      <t>ベントウ</t>
    </rPh>
    <phoneticPr fontId="2"/>
  </si>
  <si>
    <t>弁当屋・仕出し屋・ケータリングサービス</t>
    <phoneticPr fontId="2"/>
  </si>
  <si>
    <t>人数</t>
    <rPh sb="0" eb="2">
      <t>ニンズウ</t>
    </rPh>
    <phoneticPr fontId="2"/>
  </si>
  <si>
    <t>喫茶店</t>
    <rPh sb="0" eb="3">
      <t>キッサテン</t>
    </rPh>
    <phoneticPr fontId="2"/>
  </si>
  <si>
    <t>カフェ・珈琲/お茶専門店・フルーツパーラー</t>
    <rPh sb="4" eb="6">
      <t>コーヒー</t>
    </rPh>
    <rPh sb="8" eb="9">
      <t>チャ</t>
    </rPh>
    <rPh sb="9" eb="12">
      <t>センモンテン</t>
    </rPh>
    <phoneticPr fontId="2"/>
  </si>
  <si>
    <t>7：喫茶</t>
    <phoneticPr fontId="2"/>
  </si>
  <si>
    <t>小型店舗</t>
    <rPh sb="0" eb="2">
      <t>コガタ</t>
    </rPh>
    <rPh sb="2" eb="4">
      <t>テンポ</t>
    </rPh>
    <phoneticPr fontId="2"/>
  </si>
  <si>
    <t>コンビニ・ハンバーガー店（チェーン店）・移動販売</t>
    <rPh sb="17" eb="18">
      <t>テン</t>
    </rPh>
    <rPh sb="20" eb="22">
      <t>イドウ</t>
    </rPh>
    <rPh sb="22" eb="24">
      <t>ハンバイ</t>
    </rPh>
    <phoneticPr fontId="2"/>
  </si>
  <si>
    <t>8：ファストフード</t>
    <phoneticPr fontId="2"/>
  </si>
  <si>
    <t>食料品店</t>
    <rPh sb="0" eb="3">
      <t>ショクリョウヒン</t>
    </rPh>
    <rPh sb="3" eb="4">
      <t>テン</t>
    </rPh>
    <phoneticPr fontId="2"/>
  </si>
  <si>
    <t>百貨店/スーパーの惣菜厨房</t>
    <rPh sb="0" eb="3">
      <t>ヒャッカテン</t>
    </rPh>
    <rPh sb="9" eb="11">
      <t>ソウザイ</t>
    </rPh>
    <rPh sb="11" eb="13">
      <t>チュウボウ</t>
    </rPh>
    <phoneticPr fontId="2"/>
  </si>
  <si>
    <t>水栓</t>
    <rPh sb="0" eb="1">
      <t>スイ</t>
    </rPh>
    <rPh sb="1" eb="2">
      <t>セン</t>
    </rPh>
    <phoneticPr fontId="2"/>
  </si>
  <si>
    <t>非飲食店 （厨房設備がある施設）</t>
    <rPh sb="0" eb="1">
      <t>ヒ</t>
    </rPh>
    <rPh sb="1" eb="4">
      <t>インショクテン</t>
    </rPh>
    <rPh sb="6" eb="8">
      <t>チュウボウ</t>
    </rPh>
    <rPh sb="8" eb="10">
      <t>セツビ</t>
    </rPh>
    <rPh sb="13" eb="15">
      <t>シセツ</t>
    </rPh>
    <phoneticPr fontId="2"/>
  </si>
  <si>
    <t>建築用途</t>
    <rPh sb="0" eb="2">
      <t>ケンチク</t>
    </rPh>
    <rPh sb="2" eb="4">
      <t>ヨウト</t>
    </rPh>
    <phoneticPr fontId="2"/>
  </si>
  <si>
    <t>集合場施設</t>
    <rPh sb="0" eb="2">
      <t>シュウゴウ</t>
    </rPh>
    <rPh sb="2" eb="3">
      <t>ジョウ</t>
    </rPh>
    <rPh sb="3" eb="5">
      <t>シセツ</t>
    </rPh>
    <phoneticPr fontId="2"/>
  </si>
  <si>
    <t>公民館・自治会館・葬祭場</t>
    <rPh sb="0" eb="3">
      <t>コウミンカン</t>
    </rPh>
    <rPh sb="4" eb="6">
      <t>ジチ</t>
    </rPh>
    <rPh sb="6" eb="8">
      <t>カイカン</t>
    </rPh>
    <rPh sb="9" eb="12">
      <t>ソウサイジョウ</t>
    </rPh>
    <phoneticPr fontId="2"/>
  </si>
  <si>
    <t>9：社員厨房</t>
    <rPh sb="2" eb="4">
      <t>シャイン</t>
    </rPh>
    <rPh sb="4" eb="6">
      <t>チュウボウ</t>
    </rPh>
    <phoneticPr fontId="2"/>
  </si>
  <si>
    <t>住宅施設
福祉施設</t>
    <rPh sb="0" eb="2">
      <t>ジュウタク</t>
    </rPh>
    <rPh sb="2" eb="4">
      <t>シセツ</t>
    </rPh>
    <rPh sb="5" eb="7">
      <t>フクシ</t>
    </rPh>
    <rPh sb="7" eb="9">
      <t>シセツ</t>
    </rPh>
    <phoneticPr fontId="2"/>
  </si>
  <si>
    <t>社宅・学生寮</t>
    <rPh sb="0" eb="2">
      <t>シャタク</t>
    </rPh>
    <rPh sb="3" eb="5">
      <t>ガクセイ</t>
    </rPh>
    <rPh sb="5" eb="6">
      <t>リョウ</t>
    </rPh>
    <phoneticPr fontId="2"/>
  </si>
  <si>
    <t>9：社員厨房</t>
  </si>
  <si>
    <t>老人ホーム（デイサービス・居住型）</t>
    <rPh sb="0" eb="2">
      <t>ロウジン</t>
    </rPh>
    <phoneticPr fontId="2"/>
  </si>
  <si>
    <t>宿泊施設</t>
    <rPh sb="0" eb="2">
      <t>シュクハク</t>
    </rPh>
    <rPh sb="2" eb="4">
      <t>シセツ</t>
    </rPh>
    <phoneticPr fontId="2"/>
  </si>
  <si>
    <t>観光ホテル・旅館・モーテル・ビジネスホテル・民宿</t>
    <rPh sb="0" eb="2">
      <t>カンコウ</t>
    </rPh>
    <rPh sb="6" eb="8">
      <t>リョカン</t>
    </rPh>
    <phoneticPr fontId="2"/>
  </si>
  <si>
    <t>９：社員厨房</t>
    <phoneticPr fontId="2"/>
  </si>
  <si>
    <t>結婚式場・宴会場</t>
    <rPh sb="0" eb="2">
      <t>ケッコン</t>
    </rPh>
    <rPh sb="2" eb="4">
      <t>シキジョウ</t>
    </rPh>
    <rPh sb="5" eb="8">
      <t>エンカイジョウ</t>
    </rPh>
    <phoneticPr fontId="2"/>
  </si>
  <si>
    <t>合宿所・カプセルホテル・ユースホステル</t>
    <rPh sb="0" eb="2">
      <t>ガッシュク</t>
    </rPh>
    <rPh sb="2" eb="3">
      <t>ジョ</t>
    </rPh>
    <phoneticPr fontId="2"/>
  </si>
  <si>
    <t>医療施設</t>
    <rPh sb="0" eb="2">
      <t>イリョウ</t>
    </rPh>
    <rPh sb="2" eb="4">
      <t>シセツ</t>
    </rPh>
    <phoneticPr fontId="2"/>
  </si>
  <si>
    <t>病院給食</t>
    <rPh sb="0" eb="2">
      <t>ビョウイン</t>
    </rPh>
    <rPh sb="2" eb="4">
      <t>キュウショク</t>
    </rPh>
    <phoneticPr fontId="2"/>
  </si>
  <si>
    <t>娯楽施設</t>
    <rPh sb="0" eb="2">
      <t>ゴラク</t>
    </rPh>
    <rPh sb="2" eb="4">
      <t>シセツ</t>
    </rPh>
    <phoneticPr fontId="2"/>
  </si>
  <si>
    <t>カラオケ</t>
    <phoneticPr fontId="2"/>
  </si>
  <si>
    <t>7：喫茶</t>
    <rPh sb="2" eb="4">
      <t>キッサ</t>
    </rPh>
    <phoneticPr fontId="2"/>
  </si>
  <si>
    <t>健康ランド浴場、食事付き温泉施設</t>
    <rPh sb="0" eb="2">
      <t>ケンコウ</t>
    </rPh>
    <rPh sb="5" eb="7">
      <t>ヨクジョウ</t>
    </rPh>
    <rPh sb="8" eb="10">
      <t>ショクジ</t>
    </rPh>
    <rPh sb="10" eb="11">
      <t>ツ</t>
    </rPh>
    <rPh sb="12" eb="14">
      <t>オンセン</t>
    </rPh>
    <rPh sb="14" eb="16">
      <t>シセツ</t>
    </rPh>
    <phoneticPr fontId="2"/>
  </si>
  <si>
    <t>映画館</t>
    <phoneticPr fontId="2"/>
  </si>
  <si>
    <t>海の家、マリンリゾート</t>
    <rPh sb="0" eb="1">
      <t>ウミ</t>
    </rPh>
    <rPh sb="2" eb="3">
      <t>イエ</t>
    </rPh>
    <phoneticPr fontId="2"/>
  </si>
  <si>
    <t>作業場</t>
    <rPh sb="0" eb="2">
      <t>サギョウ</t>
    </rPh>
    <rPh sb="2" eb="3">
      <t>ジョウ</t>
    </rPh>
    <phoneticPr fontId="2"/>
  </si>
  <si>
    <t>給食センター・施設給食業</t>
    <rPh sb="0" eb="2">
      <t>キュウショク</t>
    </rPh>
    <rPh sb="7" eb="9">
      <t>シセツ</t>
    </rPh>
    <rPh sb="9" eb="11">
      <t>キュウショク</t>
    </rPh>
    <rPh sb="11" eb="12">
      <t>ギョウ</t>
    </rPh>
    <phoneticPr fontId="2"/>
  </si>
  <si>
    <t>人数or水栓</t>
    <rPh sb="0" eb="2">
      <t>ニンズウ</t>
    </rPh>
    <rPh sb="4" eb="5">
      <t>スイ</t>
    </rPh>
    <rPh sb="5" eb="6">
      <t>セン</t>
    </rPh>
    <phoneticPr fontId="2"/>
  </si>
  <si>
    <t>食料品製造（加工）場</t>
    <rPh sb="0" eb="3">
      <t>ショクリョウヒン</t>
    </rPh>
    <rPh sb="3" eb="5">
      <t>セイゾウ</t>
    </rPh>
    <rPh sb="6" eb="8">
      <t>カコウ</t>
    </rPh>
    <rPh sb="9" eb="10">
      <t>バ</t>
    </rPh>
    <phoneticPr fontId="2"/>
  </si>
  <si>
    <t>（野菜・畜産・水産・パン・菓子・惣菜等）</t>
    <rPh sb="1" eb="3">
      <t>ヤサイ</t>
    </rPh>
    <rPh sb="4" eb="6">
      <t>チクサン</t>
    </rPh>
    <rPh sb="7" eb="9">
      <t>スイサン</t>
    </rPh>
    <rPh sb="13" eb="15">
      <t>カシ</t>
    </rPh>
    <rPh sb="16" eb="19">
      <t>ソウザイナド</t>
    </rPh>
    <phoneticPr fontId="2"/>
  </si>
  <si>
    <t>企業施設</t>
    <rPh sb="0" eb="2">
      <t>キギョウ</t>
    </rPh>
    <rPh sb="2" eb="4">
      <t>シセツ</t>
    </rPh>
    <phoneticPr fontId="2"/>
  </si>
  <si>
    <t>工場や事務所などの施設内厨房</t>
    <rPh sb="0" eb="2">
      <t>コウジョウ</t>
    </rPh>
    <rPh sb="3" eb="5">
      <t>ジム</t>
    </rPh>
    <rPh sb="5" eb="6">
      <t>ショ</t>
    </rPh>
    <rPh sb="9" eb="11">
      <t>シセツ</t>
    </rPh>
    <rPh sb="11" eb="12">
      <t>ナイ</t>
    </rPh>
    <rPh sb="12" eb="14">
      <t>チュウボウ</t>
    </rPh>
    <phoneticPr fontId="2"/>
  </si>
  <si>
    <t>教育施設</t>
    <rPh sb="0" eb="2">
      <t>キョウイク</t>
    </rPh>
    <rPh sb="2" eb="4">
      <t>シセツ</t>
    </rPh>
    <phoneticPr fontId="2"/>
  </si>
  <si>
    <t>小学～中学・保育園・幼稚園・養護学校</t>
    <rPh sb="0" eb="1">
      <t>ショウ</t>
    </rPh>
    <rPh sb="1" eb="2">
      <t>ガク</t>
    </rPh>
    <rPh sb="3" eb="5">
      <t>チュウガク</t>
    </rPh>
    <rPh sb="14" eb="16">
      <t>ヨウゴ</t>
    </rPh>
    <rPh sb="16" eb="18">
      <t>ガッコウ</t>
    </rPh>
    <phoneticPr fontId="2"/>
  </si>
  <si>
    <t>11：学校給食</t>
    <rPh sb="3" eb="5">
      <t>ガッコウ</t>
    </rPh>
    <rPh sb="5" eb="7">
      <t>キュウショク</t>
    </rPh>
    <phoneticPr fontId="2"/>
  </si>
  <si>
    <t>高校・大学の学生食堂</t>
    <rPh sb="0" eb="2">
      <t>コウコウ</t>
    </rPh>
    <rPh sb="3" eb="5">
      <t>ダイガク</t>
    </rPh>
    <rPh sb="6" eb="8">
      <t>ガクセイ</t>
    </rPh>
    <rPh sb="8" eb="10">
      <t>ショクドウ</t>
    </rPh>
    <phoneticPr fontId="2"/>
  </si>
  <si>
    <t>10：学生食堂</t>
    <rPh sb="3" eb="5">
      <t>ガクセイ</t>
    </rPh>
    <rPh sb="5" eb="7">
      <t>ショクドウ</t>
    </rPh>
    <phoneticPr fontId="2"/>
  </si>
  <si>
    <t>　　※集合住宅・マンションに設置する場合は別シート『浄化槽の排水基準による算定』から算出してください。</t>
    <rPh sb="3" eb="5">
      <t>シュウゴウ</t>
    </rPh>
    <rPh sb="5" eb="7">
      <t>ジュウタク</t>
    </rPh>
    <rPh sb="14" eb="16">
      <t>セッチ</t>
    </rPh>
    <rPh sb="18" eb="20">
      <t>バアイ</t>
    </rPh>
    <rPh sb="21" eb="22">
      <t>ベツ</t>
    </rPh>
    <rPh sb="37" eb="39">
      <t>サンテイ</t>
    </rPh>
    <phoneticPr fontId="2"/>
  </si>
  <si>
    <t>グリーストラップ選定方法の決め方</t>
    <rPh sb="8" eb="10">
      <t>センテイ</t>
    </rPh>
    <rPh sb="10" eb="12">
      <t>ホウホウ</t>
    </rPh>
    <rPh sb="13" eb="14">
      <t>キ</t>
    </rPh>
    <rPh sb="15" eb="16">
      <t>カタ</t>
    </rPh>
    <phoneticPr fontId="14"/>
  </si>
  <si>
    <t>グリーストラップの選定方法を決める場合『算定方法に対して必要な情報』を理解しておくことが重要です。</t>
    <rPh sb="9" eb="11">
      <t>センテイ</t>
    </rPh>
    <rPh sb="11" eb="13">
      <t>ホウホウ</t>
    </rPh>
    <rPh sb="14" eb="15">
      <t>キ</t>
    </rPh>
    <rPh sb="17" eb="19">
      <t>バアイ</t>
    </rPh>
    <rPh sb="20" eb="22">
      <t>サンテイ</t>
    </rPh>
    <rPh sb="22" eb="24">
      <t>ホウホウ</t>
    </rPh>
    <rPh sb="25" eb="26">
      <t>タイ</t>
    </rPh>
    <rPh sb="28" eb="30">
      <t>ヒツヨウ</t>
    </rPh>
    <rPh sb="31" eb="33">
      <t>ジョウホウ</t>
    </rPh>
    <rPh sb="35" eb="37">
      <t>リカイ</t>
    </rPh>
    <rPh sb="44" eb="46">
      <t>ジュウヨウ</t>
    </rPh>
    <phoneticPr fontId="14"/>
  </si>
  <si>
    <t>現時点で分かっている内容を確認し、下表から適切な選定方法を用いてください。</t>
    <rPh sb="0" eb="3">
      <t>ゲンジテン</t>
    </rPh>
    <rPh sb="4" eb="5">
      <t>ワ</t>
    </rPh>
    <rPh sb="10" eb="12">
      <t>ナイヨウ</t>
    </rPh>
    <rPh sb="13" eb="15">
      <t>カクニン</t>
    </rPh>
    <rPh sb="17" eb="18">
      <t>シタ</t>
    </rPh>
    <rPh sb="18" eb="19">
      <t>ヒョウ</t>
    </rPh>
    <rPh sb="21" eb="23">
      <t>テキセツ</t>
    </rPh>
    <rPh sb="24" eb="26">
      <t>センテイ</t>
    </rPh>
    <rPh sb="26" eb="28">
      <t>ホウホウ</t>
    </rPh>
    <rPh sb="29" eb="30">
      <t>モチ</t>
    </rPh>
    <phoneticPr fontId="14"/>
  </si>
  <si>
    <t>選定方法</t>
    <rPh sb="0" eb="2">
      <t>センテイ</t>
    </rPh>
    <rPh sb="2" eb="4">
      <t>ホウホウ</t>
    </rPh>
    <phoneticPr fontId="14"/>
  </si>
  <si>
    <t>必要な情報</t>
    <rPh sb="0" eb="2">
      <t>ヒツヨウ</t>
    </rPh>
    <rPh sb="3" eb="5">
      <t>ジョウホウ</t>
    </rPh>
    <phoneticPr fontId="14"/>
  </si>
  <si>
    <t>特徴</t>
    <rPh sb="0" eb="2">
      <t>トクチョウ</t>
    </rPh>
    <phoneticPr fontId="14"/>
  </si>
  <si>
    <t>主な業種</t>
    <rPh sb="0" eb="1">
      <t>オモ</t>
    </rPh>
    <rPh sb="2" eb="4">
      <t>ギョウシュ</t>
    </rPh>
    <phoneticPr fontId="14"/>
  </si>
  <si>
    <t>店舗面積</t>
    <rPh sb="0" eb="2">
      <t>テンポ</t>
    </rPh>
    <rPh sb="2" eb="4">
      <t>メンセキ</t>
    </rPh>
    <phoneticPr fontId="14"/>
  </si>
  <si>
    <t>・店舗面積</t>
    <rPh sb="1" eb="3">
      <t>テンポ</t>
    </rPh>
    <rPh sb="3" eb="5">
      <t>メンセキ</t>
    </rPh>
    <phoneticPr fontId="14"/>
  </si>
  <si>
    <t>・料理を提供する施設に使用する一般的な選定方法。</t>
    <rPh sb="1" eb="3">
      <t>リョウリ</t>
    </rPh>
    <rPh sb="4" eb="6">
      <t>テイキョウ</t>
    </rPh>
    <rPh sb="8" eb="10">
      <t>シセツ</t>
    </rPh>
    <rPh sb="11" eb="13">
      <t>シヨウ</t>
    </rPh>
    <rPh sb="15" eb="17">
      <t>イッパン</t>
    </rPh>
    <rPh sb="17" eb="18">
      <t>テキ</t>
    </rPh>
    <rPh sb="19" eb="21">
      <t>センテイ</t>
    </rPh>
    <rPh sb="21" eb="23">
      <t>ホウホウ</t>
    </rPh>
    <phoneticPr fontId="14"/>
  </si>
  <si>
    <t>飲食店全般</t>
    <rPh sb="0" eb="2">
      <t>インショク</t>
    </rPh>
    <rPh sb="2" eb="3">
      <t>テン</t>
    </rPh>
    <rPh sb="3" eb="5">
      <t>ゼンパン</t>
    </rPh>
    <phoneticPr fontId="14"/>
  </si>
  <si>
    <t>・食種</t>
    <rPh sb="1" eb="2">
      <t>ショク</t>
    </rPh>
    <rPh sb="2" eb="3">
      <t>シュ</t>
    </rPh>
    <phoneticPr fontId="14"/>
  </si>
  <si>
    <t>・店舗面積とは『作る場所＋食べる場所』を指し、トイレ等は含まない。</t>
    <rPh sb="1" eb="3">
      <t>テンポ</t>
    </rPh>
    <rPh sb="3" eb="5">
      <t>メンセキ</t>
    </rPh>
    <rPh sb="8" eb="9">
      <t>ツク</t>
    </rPh>
    <rPh sb="10" eb="12">
      <t>バショ</t>
    </rPh>
    <rPh sb="13" eb="14">
      <t>タ</t>
    </rPh>
    <rPh sb="16" eb="18">
      <t>バショ</t>
    </rPh>
    <rPh sb="20" eb="21">
      <t>サ</t>
    </rPh>
    <rPh sb="26" eb="27">
      <t>ナド</t>
    </rPh>
    <rPh sb="28" eb="29">
      <t>フク</t>
    </rPh>
    <phoneticPr fontId="14"/>
  </si>
  <si>
    <t>コンビニ</t>
    <phoneticPr fontId="14"/>
  </si>
  <si>
    <t>・厨房使用時間</t>
    <rPh sb="1" eb="3">
      <t>チュウボウ</t>
    </rPh>
    <rPh sb="3" eb="5">
      <t>シヨウ</t>
    </rPh>
    <rPh sb="5" eb="7">
      <t>ジカン</t>
    </rPh>
    <phoneticPr fontId="14"/>
  </si>
  <si>
    <t>・設置する施設に合わせ最も類似する食種を選ぶことが重要。</t>
    <rPh sb="25" eb="27">
      <t>ジュウヨウ</t>
    </rPh>
    <phoneticPr fontId="14"/>
  </si>
  <si>
    <t>　　　　　他</t>
    <rPh sb="5" eb="6">
      <t>ホカ</t>
    </rPh>
    <phoneticPr fontId="14"/>
  </si>
  <si>
    <t>利用人数</t>
    <rPh sb="0" eb="2">
      <t>リヨウ</t>
    </rPh>
    <rPh sb="2" eb="4">
      <t>ニンズウ</t>
    </rPh>
    <phoneticPr fontId="14"/>
  </si>
  <si>
    <t>・１日の利用人数</t>
    <rPh sb="2" eb="3">
      <t>ニチ</t>
    </rPh>
    <rPh sb="4" eb="6">
      <t>リヨウ</t>
    </rPh>
    <rPh sb="6" eb="8">
      <t>ニンズウ</t>
    </rPh>
    <phoneticPr fontId="14"/>
  </si>
  <si>
    <t>・食数や利用人数の把握が容易な場合に使用する一般的な選定方法。</t>
    <rPh sb="1" eb="2">
      <t>ショク</t>
    </rPh>
    <rPh sb="2" eb="3">
      <t>スウ</t>
    </rPh>
    <rPh sb="4" eb="6">
      <t>リヨウ</t>
    </rPh>
    <rPh sb="6" eb="8">
      <t>ニンズウ</t>
    </rPh>
    <rPh sb="9" eb="11">
      <t>ハアク</t>
    </rPh>
    <rPh sb="12" eb="14">
      <t>ヨウイ</t>
    </rPh>
    <rPh sb="15" eb="17">
      <t>バアイ</t>
    </rPh>
    <rPh sb="18" eb="20">
      <t>シヨウ</t>
    </rPh>
    <rPh sb="22" eb="24">
      <t>イッパン</t>
    </rPh>
    <rPh sb="24" eb="25">
      <t>テキ</t>
    </rPh>
    <rPh sb="26" eb="28">
      <t>センテイ</t>
    </rPh>
    <rPh sb="28" eb="30">
      <t>ホウホウ</t>
    </rPh>
    <phoneticPr fontId="14"/>
  </si>
  <si>
    <t>給食施設</t>
    <rPh sb="0" eb="2">
      <t>キュウショク</t>
    </rPh>
    <rPh sb="2" eb="4">
      <t>シセツ</t>
    </rPh>
    <phoneticPr fontId="14"/>
  </si>
  <si>
    <t>・設置する施設に合わせ最も類似する食種を選ぶことが重要。</t>
    <rPh sb="1" eb="3">
      <t>セッチ</t>
    </rPh>
    <rPh sb="5" eb="7">
      <t>シセツ</t>
    </rPh>
    <rPh sb="8" eb="9">
      <t>ア</t>
    </rPh>
    <rPh sb="11" eb="12">
      <t>モット</t>
    </rPh>
    <rPh sb="13" eb="15">
      <t>ルイジ</t>
    </rPh>
    <rPh sb="17" eb="18">
      <t>ショク</t>
    </rPh>
    <rPh sb="18" eb="19">
      <t>シュ</t>
    </rPh>
    <rPh sb="20" eb="21">
      <t>エラ</t>
    </rPh>
    <rPh sb="25" eb="27">
      <t>ジュウヨウ</t>
    </rPh>
    <phoneticPr fontId="14"/>
  </si>
  <si>
    <t>病院</t>
    <rPh sb="0" eb="2">
      <t>ビョウイン</t>
    </rPh>
    <phoneticPr fontId="14"/>
  </si>
  <si>
    <t>社員食堂　他</t>
    <rPh sb="0" eb="2">
      <t>シャイン</t>
    </rPh>
    <rPh sb="2" eb="4">
      <t>ショクドウ</t>
    </rPh>
    <rPh sb="5" eb="6">
      <t>ホカ</t>
    </rPh>
    <phoneticPr fontId="14"/>
  </si>
  <si>
    <t>水栓個数と
水栓口径</t>
    <rPh sb="0" eb="2">
      <t>スイセン</t>
    </rPh>
    <rPh sb="2" eb="4">
      <t>コスウ</t>
    </rPh>
    <rPh sb="6" eb="8">
      <t>スイセン</t>
    </rPh>
    <rPh sb="8" eb="10">
      <t>コウケイ</t>
    </rPh>
    <phoneticPr fontId="14"/>
  </si>
  <si>
    <t>・水栓の口径</t>
    <rPh sb="1" eb="2">
      <t>スイ</t>
    </rPh>
    <rPh sb="2" eb="3">
      <t>セン</t>
    </rPh>
    <rPh sb="4" eb="6">
      <t>コウケイ</t>
    </rPh>
    <phoneticPr fontId="14"/>
  </si>
  <si>
    <t>・水栓の口径と個数が把握できる場合に用いられる。</t>
    <rPh sb="1" eb="2">
      <t>スイ</t>
    </rPh>
    <rPh sb="2" eb="3">
      <t>セン</t>
    </rPh>
    <rPh sb="4" eb="6">
      <t>コウケイ</t>
    </rPh>
    <rPh sb="7" eb="9">
      <t>コスウ</t>
    </rPh>
    <rPh sb="10" eb="12">
      <t>ハアク</t>
    </rPh>
    <rPh sb="15" eb="17">
      <t>バアイ</t>
    </rPh>
    <rPh sb="18" eb="19">
      <t>モチ</t>
    </rPh>
    <phoneticPr fontId="14"/>
  </si>
  <si>
    <t>食品加工場</t>
    <rPh sb="0" eb="2">
      <t>ショクヒン</t>
    </rPh>
    <rPh sb="2" eb="4">
      <t>カコウ</t>
    </rPh>
    <rPh sb="4" eb="5">
      <t>ジョウ</t>
    </rPh>
    <phoneticPr fontId="14"/>
  </si>
  <si>
    <t>・水栓の個数</t>
    <rPh sb="1" eb="2">
      <t>スイ</t>
    </rPh>
    <rPh sb="2" eb="3">
      <t>セン</t>
    </rPh>
    <rPh sb="4" eb="6">
      <t>コスウ</t>
    </rPh>
    <phoneticPr fontId="14"/>
  </si>
  <si>
    <t>・水栓口径毎に標準水量は決められているが、指定がある場合には指定された</t>
    <rPh sb="1" eb="2">
      <t>スイ</t>
    </rPh>
    <rPh sb="2" eb="3">
      <t>セン</t>
    </rPh>
    <rPh sb="3" eb="5">
      <t>コウケイ</t>
    </rPh>
    <rPh sb="5" eb="6">
      <t>ゴト</t>
    </rPh>
    <rPh sb="7" eb="9">
      <t>ヒョウジュン</t>
    </rPh>
    <rPh sb="9" eb="11">
      <t>スイリョウ</t>
    </rPh>
    <rPh sb="12" eb="13">
      <t>キ</t>
    </rPh>
    <rPh sb="21" eb="23">
      <t>シテイ</t>
    </rPh>
    <rPh sb="26" eb="28">
      <t>バアイ</t>
    </rPh>
    <rPh sb="30" eb="32">
      <t>シテイ</t>
    </rPh>
    <phoneticPr fontId="14"/>
  </si>
  <si>
    <t>精肉店</t>
    <rPh sb="0" eb="2">
      <t>セイニク</t>
    </rPh>
    <rPh sb="2" eb="3">
      <t>テン</t>
    </rPh>
    <phoneticPr fontId="14"/>
  </si>
  <si>
    <t>・排水時間</t>
    <rPh sb="1" eb="3">
      <t>ハイスイ</t>
    </rPh>
    <rPh sb="3" eb="5">
      <t>ジカン</t>
    </rPh>
    <phoneticPr fontId="14"/>
  </si>
  <si>
    <t>　数値を用いて算定する。</t>
    <phoneticPr fontId="14"/>
  </si>
  <si>
    <t>鮮魚店　　他</t>
    <rPh sb="0" eb="2">
      <t>センギョ</t>
    </rPh>
    <rPh sb="2" eb="3">
      <t>テン</t>
    </rPh>
    <rPh sb="5" eb="6">
      <t>ホカ</t>
    </rPh>
    <phoneticPr fontId="14"/>
  </si>
  <si>
    <t>集合住宅・マンションに設置する場合は『浄化槽の排水基準による算定』から算出してください。</t>
    <phoneticPr fontId="14"/>
  </si>
  <si>
    <t>お客様の要望等で調整を行いたい場合を除き、厨房使用時間や排水時間は標準値を用いてください。</t>
    <rPh sb="1" eb="3">
      <t>キャクサマ</t>
    </rPh>
    <rPh sb="4" eb="6">
      <t>ヨウボウ</t>
    </rPh>
    <rPh sb="6" eb="7">
      <t>ナド</t>
    </rPh>
    <rPh sb="8" eb="10">
      <t>チョウセイ</t>
    </rPh>
    <rPh sb="11" eb="12">
      <t>オコナ</t>
    </rPh>
    <rPh sb="15" eb="17">
      <t>バアイ</t>
    </rPh>
    <rPh sb="18" eb="19">
      <t>ノゾ</t>
    </rPh>
    <rPh sb="21" eb="23">
      <t>チュウボウ</t>
    </rPh>
    <rPh sb="23" eb="25">
      <t>シヨウ</t>
    </rPh>
    <rPh sb="25" eb="27">
      <t>ジカン</t>
    </rPh>
    <rPh sb="33" eb="35">
      <t>ヒョウジュン</t>
    </rPh>
    <rPh sb="35" eb="36">
      <t>チ</t>
    </rPh>
    <rPh sb="37" eb="38">
      <t>モチ</t>
    </rPh>
    <phoneticPr fontId="14"/>
  </si>
  <si>
    <t>以上</t>
    <rPh sb="0" eb="2">
      <t>イジョウ</t>
    </rPh>
    <phoneticPr fontId="14"/>
  </si>
  <si>
    <t>　　　したがってGT-NPシリーズの場合、GT-N112P（許容流入流量112.5L）を選定。　（旧機種名：GT-150P-N）</t>
    <rPh sb="18" eb="20">
      <t>バアイ</t>
    </rPh>
    <rPh sb="30" eb="36">
      <t>キョヨウリュウニュウリュウリョウ</t>
    </rPh>
    <rPh sb="44" eb="46">
      <t>センテイ</t>
    </rPh>
    <rPh sb="49" eb="50">
      <t>キュウ</t>
    </rPh>
    <rPh sb="50" eb="53">
      <t>キシュメイ</t>
    </rPh>
    <phoneticPr fontId="31"/>
  </si>
  <si>
    <t>Y(席数)</t>
    <rPh sb="2" eb="4">
      <t>セキスウ</t>
    </rPh>
    <phoneticPr fontId="2"/>
  </si>
  <si>
    <t>Z（店舗全面積）</t>
    <rPh sb="2" eb="4">
      <t>テンポ</t>
    </rPh>
    <rPh sb="4" eb="7">
      <t>ゼンメンセキ</t>
    </rPh>
    <phoneticPr fontId="2"/>
  </si>
  <si>
    <t>1㎡・１日当たりの使用水量</t>
    <rPh sb="4" eb="6">
      <t>ニチア</t>
    </rPh>
    <rPh sb="9" eb="11">
      <t>シヨウ</t>
    </rPh>
    <rPh sb="11" eb="13">
      <t>スイリョウ</t>
    </rPh>
    <phoneticPr fontId="2"/>
  </si>
  <si>
    <t>1人当たりの使用水量</t>
    <rPh sb="0" eb="2">
      <t>ヒトリ</t>
    </rPh>
    <rPh sb="2" eb="3">
      <t>ア</t>
    </rPh>
    <rPh sb="6" eb="8">
      <t>シヨウ</t>
    </rPh>
    <rPh sb="8" eb="10">
      <t>スイリョウ</t>
    </rPh>
    <phoneticPr fontId="2"/>
  </si>
  <si>
    <t>厨房使用時間</t>
    <rPh sb="0" eb="2">
      <t>チュウボウ</t>
    </rPh>
    <rPh sb="2" eb="6">
      <t>シヨウジカン</t>
    </rPh>
    <phoneticPr fontId="2"/>
  </si>
  <si>
    <t>業種</t>
    <rPh sb="0" eb="2">
      <t>ギョウシュ</t>
    </rPh>
    <phoneticPr fontId="2"/>
  </si>
  <si>
    <t>P（1日当たりの利用人数）</t>
    <rPh sb="3" eb="4">
      <t>ニチ</t>
    </rPh>
    <rPh sb="4" eb="5">
      <t>ア</t>
    </rPh>
    <rPh sb="8" eb="12">
      <t>リヨウニンズウ</t>
    </rPh>
    <phoneticPr fontId="2"/>
  </si>
  <si>
    <r>
      <t>n</t>
    </r>
    <r>
      <rPr>
        <vertAlign val="subscript"/>
        <sz val="11"/>
        <rFont val="ＭＳ Ｐゴシック"/>
        <family val="3"/>
        <charset val="128"/>
      </rPr>
      <t>0</t>
    </r>
    <r>
      <rPr>
        <sz val="11"/>
        <rFont val="ＭＳ Ｐゴシック"/>
        <family val="3"/>
        <charset val="128"/>
      </rPr>
      <t>（補正回転数）</t>
    </r>
    <rPh sb="3" eb="8">
      <t>ホセイカイテンスウ</t>
    </rPh>
    <phoneticPr fontId="2"/>
  </si>
  <si>
    <t>器具数</t>
    <rPh sb="0" eb="2">
      <t>キグ</t>
    </rPh>
    <rPh sb="2" eb="3">
      <t>スウ</t>
    </rPh>
    <phoneticPr fontId="2"/>
  </si>
  <si>
    <t>SHASE-S209には『表に示されていない中間の値は、比例分布によって求める』とあるので、詳細器具数は2点間の近似直線の傾きを求めて計算しました。</t>
    <rPh sb="13" eb="14">
      <t>ヒョウ</t>
    </rPh>
    <rPh sb="15" eb="16">
      <t>シメ</t>
    </rPh>
    <rPh sb="22" eb="24">
      <t>チュウカン</t>
    </rPh>
    <rPh sb="25" eb="26">
      <t>アタイ</t>
    </rPh>
    <rPh sb="28" eb="30">
      <t>ヒレイ</t>
    </rPh>
    <rPh sb="30" eb="32">
      <t>ブンプ</t>
    </rPh>
    <rPh sb="36" eb="37">
      <t>モト</t>
    </rPh>
    <rPh sb="46" eb="48">
      <t>ショウサイ</t>
    </rPh>
    <rPh sb="48" eb="50">
      <t>キグ</t>
    </rPh>
    <rPh sb="50" eb="51">
      <t>スウ</t>
    </rPh>
    <rPh sb="53" eb="55">
      <t>テンカン</t>
    </rPh>
    <rPh sb="56" eb="58">
      <t>キンジ</t>
    </rPh>
    <rPh sb="58" eb="60">
      <t>チョクセン</t>
    </rPh>
    <rPh sb="61" eb="62">
      <t>カタム</t>
    </rPh>
    <rPh sb="64" eb="65">
      <t>モト</t>
    </rPh>
    <rPh sb="67" eb="69">
      <t>ケイサン</t>
    </rPh>
    <phoneticPr fontId="2"/>
  </si>
  <si>
    <t>SHASE-S206_2019（給排水設備基準.同解説）</t>
    <rPh sb="16" eb="19">
      <t>キュウハイスイ</t>
    </rPh>
    <rPh sb="19" eb="21">
      <t>セツビ</t>
    </rPh>
    <rPh sb="21" eb="23">
      <t>キジュン</t>
    </rPh>
    <rPh sb="24" eb="25">
      <t>ドウ</t>
    </rPh>
    <rPh sb="25" eb="27">
      <t>カイセツ</t>
    </rPh>
    <phoneticPr fontId="2"/>
  </si>
  <si>
    <t>GT-N320P</t>
    <phoneticPr fontId="2"/>
  </si>
  <si>
    <t>ver.5.3</t>
    <phoneticPr fontId="2"/>
  </si>
  <si>
    <t>GT-N320P追加</t>
    <rPh sb="8" eb="10">
      <t>ツイカ</t>
    </rPh>
    <phoneticPr fontId="2"/>
  </si>
  <si>
    <t>※２　ご指定頂いた条件を満たしている機種の中から、適切なサイズの機種がリストに表示されます。</t>
    <rPh sb="4" eb="6">
      <t>シテイ</t>
    </rPh>
    <rPh sb="6" eb="7">
      <t>イタダ</t>
    </rPh>
    <rPh sb="9" eb="11">
      <t>ジョウケン</t>
    </rPh>
    <rPh sb="12" eb="13">
      <t>ミ</t>
    </rPh>
    <rPh sb="18" eb="20">
      <t>キシュ</t>
    </rPh>
    <rPh sb="21" eb="22">
      <t>ナカ</t>
    </rPh>
    <rPh sb="25" eb="27">
      <t>テキセツ</t>
    </rPh>
    <rPh sb="32" eb="34">
      <t>キシュ</t>
    </rPh>
    <rPh sb="39" eb="41">
      <t>ヒョウジ</t>
    </rPh>
    <phoneticPr fontId="2"/>
  </si>
  <si>
    <t>※２　ご指定頂いた条件を満たしている機種の中から適切なサイズの機種がリストに表示されます。</t>
    <rPh sb="4" eb="6">
      <t>シテイ</t>
    </rPh>
    <rPh sb="6" eb="7">
      <t>イタダ</t>
    </rPh>
    <rPh sb="9" eb="11">
      <t>ジョウケン</t>
    </rPh>
    <rPh sb="12" eb="13">
      <t>ミ</t>
    </rPh>
    <rPh sb="18" eb="20">
      <t>キシュ</t>
    </rPh>
    <rPh sb="21" eb="22">
      <t>ナカ</t>
    </rPh>
    <rPh sb="24" eb="26">
      <t>テキセツ</t>
    </rPh>
    <rPh sb="31" eb="33">
      <t>キシュ</t>
    </rPh>
    <rPh sb="38" eb="40">
      <t>ヒョウジ</t>
    </rPh>
    <phoneticPr fontId="2"/>
  </si>
  <si>
    <t>ver.5.4</t>
    <phoneticPr fontId="2"/>
  </si>
  <si>
    <t>→「当社規格外。設置形態等を見直して下さい。」と表示されるように改訂</t>
    <rPh sb="24" eb="26">
      <t>ヒョウジ</t>
    </rPh>
    <rPh sb="32" eb="34">
      <t>カイテイ</t>
    </rPh>
    <phoneticPr fontId="2"/>
  </si>
  <si>
    <t>→「性能オーバーにつき、当社規格外」と表示されるように改訂</t>
    <rPh sb="19" eb="21">
      <t>ヒョウジ</t>
    </rPh>
    <rPh sb="27" eb="29">
      <t>カイテイ</t>
    </rPh>
    <phoneticPr fontId="2"/>
  </si>
  <si>
    <t>材質や設置形態等の組合せで製品が存在しない場合に</t>
    <rPh sb="0" eb="2">
      <t>ザイシツ</t>
    </rPh>
    <rPh sb="3" eb="5">
      <t>セッチ</t>
    </rPh>
    <rPh sb="5" eb="7">
      <t>ケイタイ</t>
    </rPh>
    <rPh sb="7" eb="8">
      <t>ナド</t>
    </rPh>
    <rPh sb="9" eb="11">
      <t>クミアワ</t>
    </rPh>
    <rPh sb="13" eb="15">
      <t>セイヒン</t>
    </rPh>
    <rPh sb="16" eb="18">
      <t>ソンザイ</t>
    </rPh>
    <rPh sb="21" eb="23">
      <t>バアイ</t>
    </rPh>
    <phoneticPr fontId="2"/>
  </si>
  <si>
    <t>店舗面積等で条件が見合わない場合に</t>
    <rPh sb="0" eb="2">
      <t>テンポ</t>
    </rPh>
    <rPh sb="2" eb="4">
      <t>メンセキ</t>
    </rPh>
    <rPh sb="4" eb="5">
      <t>ナド</t>
    </rPh>
    <rPh sb="6" eb="8">
      <t>ジョウケン</t>
    </rPh>
    <rPh sb="9" eb="11">
      <t>ミア</t>
    </rPh>
    <rPh sb="14" eb="16">
      <t>バアイ</t>
    </rPh>
    <phoneticPr fontId="2"/>
  </si>
  <si>
    <t>ver.5.5</t>
    <phoneticPr fontId="2"/>
  </si>
  <si>
    <t>GT-Xの標準グリース阻集量を新規格SHASE-S217-2016に合わせ修正</t>
    <rPh sb="5" eb="7">
      <t>ヒョウジュン</t>
    </rPh>
    <rPh sb="11" eb="14">
      <t>ソシュウリョウ</t>
    </rPh>
    <rPh sb="15" eb="16">
      <t>シン</t>
    </rPh>
    <rPh sb="16" eb="18">
      <t>キカク</t>
    </rPh>
    <rPh sb="34" eb="35">
      <t>ア</t>
    </rPh>
    <rPh sb="37" eb="39">
      <t>シュウセイ</t>
    </rPh>
    <phoneticPr fontId="2"/>
  </si>
  <si>
    <t>ver.5.6</t>
    <phoneticPr fontId="2"/>
  </si>
  <si>
    <t>GT-X60SとGT-N60Sを識別できるように微調整</t>
    <rPh sb="16" eb="18">
      <t>シキベツ</t>
    </rPh>
    <rPh sb="24" eb="27">
      <t>ビチョウセイ</t>
    </rPh>
    <phoneticPr fontId="2"/>
  </si>
  <si>
    <t>GT-N400P</t>
    <phoneticPr fontId="2"/>
  </si>
  <si>
    <t>ver.5.7</t>
    <phoneticPr fontId="2"/>
  </si>
  <si>
    <t>GT-N375PをGT-N400Pに置き換え</t>
    <rPh sb="18" eb="19">
      <t>オ</t>
    </rPh>
    <rPh sb="20" eb="21">
      <t>カ</t>
    </rPh>
    <phoneticPr fontId="2"/>
  </si>
  <si>
    <t>GTS-N50F</t>
  </si>
  <si>
    <t>GTS-N70F</t>
  </si>
  <si>
    <t>GTS-N120F</t>
  </si>
  <si>
    <t>GTS-N150F</t>
  </si>
  <si>
    <t>GTS-N200F</t>
  </si>
  <si>
    <t>GTS-N250F</t>
  </si>
  <si>
    <t>GTS-N300F</t>
  </si>
  <si>
    <t>GTS-N400F</t>
  </si>
  <si>
    <t>GTS-N400PD</t>
  </si>
  <si>
    <t>GTS-N300PD</t>
  </si>
  <si>
    <t>GTS-N250PD</t>
  </si>
  <si>
    <t>GTS-N200PD</t>
  </si>
  <si>
    <t>GTS-N150PD</t>
  </si>
  <si>
    <t>GTS-N120PD</t>
  </si>
  <si>
    <t>GTS-N70PD</t>
  </si>
  <si>
    <t>GTS-N50PD</t>
  </si>
  <si>
    <t>GTS-N400S</t>
  </si>
  <si>
    <t>GTS-N300S</t>
  </si>
  <si>
    <t>GTS-N250S</t>
  </si>
  <si>
    <t>GTS-N200S</t>
  </si>
  <si>
    <t>GTS-N150S</t>
  </si>
  <si>
    <t>GTS-N120S</t>
  </si>
  <si>
    <t>GTS-N70S</t>
  </si>
  <si>
    <t>GTS-N50S</t>
  </si>
  <si>
    <t>GTS-N400P</t>
  </si>
  <si>
    <t>GTS-N300P</t>
  </si>
  <si>
    <t>GTS-N250P</t>
  </si>
  <si>
    <t>GTS-N200P</t>
  </si>
  <si>
    <t>GTS-N150P</t>
  </si>
  <si>
    <t>GTS-N120P</t>
  </si>
  <si>
    <t>GTS-N70P</t>
  </si>
  <si>
    <t>GTS-N50P</t>
  </si>
  <si>
    <t>GTS-N400ST</t>
  </si>
  <si>
    <t>GTS-N300ST</t>
  </si>
  <si>
    <t>GTS-N250ST</t>
  </si>
  <si>
    <t>GTS-N200ST</t>
  </si>
  <si>
    <t>GTS-N150ST</t>
  </si>
  <si>
    <t>GTS-N120ST</t>
  </si>
  <si>
    <t>GTS-N70ST</t>
  </si>
  <si>
    <t>GTS-N50ST</t>
  </si>
  <si>
    <t>青文字　2021.09.07改訂　許容流入流量に変更
赤文字　2022.11.01改訂　320P追加</t>
    <rPh sb="0" eb="1">
      <t>アオ</t>
    </rPh>
    <rPh sb="1" eb="3">
      <t>モジ</t>
    </rPh>
    <rPh sb="14" eb="16">
      <t>カイテイ</t>
    </rPh>
    <rPh sb="17" eb="19">
      <t>キョヨウ</t>
    </rPh>
    <rPh sb="19" eb="23">
      <t>リュウニュウリュウリョウ</t>
    </rPh>
    <rPh sb="24" eb="26">
      <t>ヘンコウ</t>
    </rPh>
    <rPh sb="27" eb="28">
      <t>アカ</t>
    </rPh>
    <rPh sb="28" eb="30">
      <t>モジ</t>
    </rPh>
    <rPh sb="41" eb="43">
      <t>カイテイ</t>
    </rPh>
    <rPh sb="48" eb="50">
      <t>ツイカ</t>
    </rPh>
    <phoneticPr fontId="2"/>
  </si>
  <si>
    <t>ver.5.8</t>
    <phoneticPr fontId="2"/>
  </si>
  <si>
    <t>SUS製下田NSシリーズへ移行</t>
    <phoneticPr fontId="2"/>
  </si>
  <si>
    <t>ver.5.9</t>
    <phoneticPr fontId="2"/>
  </si>
  <si>
    <t>GT-Bシリーズへ切替</t>
    <rPh sb="9" eb="11">
      <t>キリカエ</t>
    </rPh>
    <phoneticPr fontId="2"/>
  </si>
  <si>
    <t>GT-N112P，GTA-N112P</t>
    <phoneticPr fontId="2"/>
  </si>
  <si>
    <t>GT-N150P，GTC-N150P，GTA-N150P</t>
    <phoneticPr fontId="2"/>
  </si>
  <si>
    <t>GT-N1125P</t>
    <phoneticPr fontId="2"/>
  </si>
  <si>
    <t>GT-N750P</t>
    <phoneticPr fontId="2"/>
  </si>
  <si>
    <t>GT-N562P</t>
    <phoneticPr fontId="2"/>
  </si>
  <si>
    <t>GT-N225P</t>
    <phoneticPr fontId="2"/>
  </si>
  <si>
    <t>GT-N187P</t>
    <phoneticPr fontId="2"/>
  </si>
  <si>
    <t>GTA-N22</t>
    <phoneticPr fontId="2"/>
  </si>
  <si>
    <t>GT-N75S</t>
    <phoneticPr fontId="2"/>
  </si>
  <si>
    <t>GT-N60S</t>
    <phoneticPr fontId="2"/>
  </si>
  <si>
    <r>
      <rPr>
        <sz val="11"/>
        <color rgb="FF00B050"/>
        <rFont val="ＭＳ Ｐゴシック"/>
        <family val="3"/>
        <charset val="128"/>
      </rPr>
      <t>GT-B37P</t>
    </r>
    <r>
      <rPr>
        <sz val="11"/>
        <color rgb="FF0000FF"/>
        <rFont val="ＭＳ Ｐゴシック"/>
        <family val="3"/>
        <charset val="128"/>
      </rPr>
      <t>，GTC-N37P，</t>
    </r>
    <r>
      <rPr>
        <sz val="11"/>
        <color rgb="FF00B050"/>
        <rFont val="ＭＳ Ｐゴシック"/>
        <family val="3"/>
        <charset val="128"/>
      </rPr>
      <t>GTA-B37P</t>
    </r>
    <phoneticPr fontId="2"/>
  </si>
  <si>
    <r>
      <rPr>
        <sz val="11"/>
        <color rgb="FF00B050"/>
        <rFont val="ＭＳ Ｐゴシック"/>
        <family val="3"/>
        <charset val="128"/>
      </rPr>
      <t>GT-B75P</t>
    </r>
    <r>
      <rPr>
        <sz val="11"/>
        <color rgb="FF0000FF"/>
        <rFont val="ＭＳ Ｐゴシック"/>
        <family val="3"/>
        <charset val="128"/>
      </rPr>
      <t>，GTC-N75P，</t>
    </r>
    <r>
      <rPr>
        <sz val="11"/>
        <color rgb="FF00B050"/>
        <rFont val="ＭＳ Ｐゴシック"/>
        <family val="3"/>
        <charset val="128"/>
      </rPr>
      <t>GTA-B75P</t>
    </r>
    <phoneticPr fontId="2"/>
  </si>
  <si>
    <r>
      <rPr>
        <sz val="11"/>
        <color rgb="FF00B050"/>
        <rFont val="ＭＳ Ｐゴシック"/>
        <family val="3"/>
        <charset val="128"/>
      </rPr>
      <t>GT-B60P</t>
    </r>
    <r>
      <rPr>
        <sz val="11"/>
        <color rgb="FF0000FF"/>
        <rFont val="ＭＳ Ｐゴシック"/>
        <family val="3"/>
        <charset val="128"/>
      </rPr>
      <t>，GTC-N60P，</t>
    </r>
    <r>
      <rPr>
        <sz val="11"/>
        <color rgb="FF00B050"/>
        <rFont val="ＭＳ Ｐゴシック"/>
        <family val="3"/>
        <charset val="128"/>
      </rPr>
      <t>GTA-B60P</t>
    </r>
    <phoneticPr fontId="2"/>
  </si>
  <si>
    <t>設置される自治体によっては使用が限定されている場合がございますので、事前にご確認をお願い致します。</t>
    <rPh sb="44" eb="45">
      <t>イタ</t>
    </rPh>
    <phoneticPr fontId="2"/>
  </si>
  <si>
    <t>橙文字　2024.04.01改訂　SUS製下田NSシリーズ移行
緑文字　2025.04.01改訂　ＧＴ-Ｂ37～75切替、床置認定化</t>
    <rPh sb="0" eb="1">
      <t>ダイダイ</t>
    </rPh>
    <rPh sb="1" eb="3">
      <t>モジ</t>
    </rPh>
    <rPh sb="14" eb="16">
      <t>カイテイ</t>
    </rPh>
    <rPh sb="20" eb="21">
      <t>セイ</t>
    </rPh>
    <rPh sb="21" eb="23">
      <t>シモダ</t>
    </rPh>
    <rPh sb="29" eb="31">
      <t>イコウ</t>
    </rPh>
    <rPh sb="32" eb="33">
      <t>ミドリ</t>
    </rPh>
    <rPh sb="33" eb="35">
      <t>モジ</t>
    </rPh>
    <rPh sb="46" eb="48">
      <t>カイテイ</t>
    </rPh>
    <rPh sb="58" eb="60">
      <t>キリカエ</t>
    </rPh>
    <rPh sb="61" eb="62">
      <t>ユカ</t>
    </rPh>
    <rPh sb="62" eb="63">
      <t>オ</t>
    </rPh>
    <rPh sb="63" eb="65">
      <t>ニンテイ</t>
    </rPh>
    <rPh sb="65" eb="66">
      <t>カ</t>
    </rPh>
    <phoneticPr fontId="2"/>
  </si>
  <si>
    <t>GT-N37F(旧GT-50F)</t>
    <rPh sb="8" eb="9">
      <t>キュウ</t>
    </rPh>
    <phoneticPr fontId="2"/>
  </si>
  <si>
    <t>GT-N22F(旧GT-30F)</t>
    <phoneticPr fontId="2"/>
  </si>
  <si>
    <t>GT-N15FTA(旧GT-20FTA)</t>
    <phoneticPr fontId="2"/>
  </si>
  <si>
    <t>GT-N10FTA</t>
    <phoneticPr fontId="2"/>
  </si>
  <si>
    <t>改訂日:2025/4/1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</si>
</sst>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0_ "/>
    <numFmt numFmtId="178" formatCode="0.0;[Red]0.0"/>
    <numFmt numFmtId="179" formatCode="yyyy&quot;年&quot;m&quot;月&quot;d&quot;日&quot;;@"/>
    <numFmt numFmtId="180" formatCode="0.0_);[Red]\(0.0\)"/>
    <numFmt numFmtId="181" formatCode="0_ "/>
    <numFmt numFmtId="182" formatCode="0.00_ "/>
  </numFmts>
  <fonts count="57"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sz val="12"/>
      <color indexed="10"/>
      <name val="ＭＳ Ｐゴシック"/>
      <family val="3"/>
      <charset val="128"/>
    </font>
    <font>
      <sz val="11"/>
      <name val="ＭＳ Ｐゴシック"/>
      <family val="3"/>
      <charset val="128"/>
    </font>
    <font>
      <sz val="12"/>
      <color indexed="8"/>
      <name val="ＭＳ Ｐゴシック"/>
      <family val="3"/>
      <charset val="128"/>
    </font>
    <font>
      <sz val="14"/>
      <name val="ＭＳ Ｐゴシック"/>
      <family val="3"/>
      <charset val="128"/>
    </font>
    <font>
      <b/>
      <sz val="10"/>
      <color indexed="81"/>
      <name val="ＭＳ Ｐゴシック"/>
      <family val="3"/>
      <charset val="128"/>
    </font>
    <font>
      <vertAlign val="subscript"/>
      <sz val="11"/>
      <name val="ＭＳ Ｐゴシック"/>
      <family val="3"/>
      <charset val="128"/>
    </font>
    <font>
      <sz val="11"/>
      <color indexed="12"/>
      <name val="ＭＳ Ｐゴシック"/>
      <family val="3"/>
      <charset val="128"/>
    </font>
    <font>
      <sz val="11"/>
      <color indexed="10"/>
      <name val="ＭＳ Ｐゴシック"/>
      <family val="3"/>
      <charset val="128"/>
    </font>
    <font>
      <sz val="6"/>
      <name val="ＭＳ Ｐゴシック"/>
      <family val="2"/>
      <charset val="128"/>
      <scheme val="minor"/>
    </font>
    <font>
      <sz val="12"/>
      <color rgb="FF0000FF"/>
      <name val="ＭＳ Ｐゴシック"/>
      <family val="3"/>
      <charset val="128"/>
    </font>
    <font>
      <b/>
      <sz val="18"/>
      <color indexed="12"/>
      <name val="ＭＳ Ｐゴシック"/>
      <family val="3"/>
    </font>
    <font>
      <vertAlign val="subscript"/>
      <sz val="10"/>
      <name val="ＭＳ Ｐゴシック"/>
      <family val="3"/>
      <charset val="128"/>
    </font>
    <font>
      <sz val="10"/>
      <color indexed="10"/>
      <name val="ＭＳ Ｐゴシック"/>
      <family val="3"/>
      <charset val="128"/>
    </font>
    <font>
      <sz val="11"/>
      <color theme="1"/>
      <name val="ＭＳ Ｐゴシック"/>
      <family val="3"/>
      <charset val="128"/>
      <scheme val="minor"/>
    </font>
    <font>
      <b/>
      <sz val="11"/>
      <color indexed="81"/>
      <name val="ＭＳ Ｐゴシック"/>
      <family val="3"/>
      <charset val="128"/>
    </font>
    <font>
      <b/>
      <sz val="12"/>
      <color indexed="81"/>
      <name val="ＭＳ Ｐゴシック"/>
      <family val="3"/>
      <charset val="128"/>
    </font>
    <font>
      <sz val="22"/>
      <name val="ＭＳ Ｐゴシック"/>
      <family val="3"/>
      <charset val="128"/>
    </font>
    <font>
      <sz val="9"/>
      <color indexed="81"/>
      <name val="ＭＳ Ｐゴシック"/>
      <family val="3"/>
      <charset val="128"/>
    </font>
    <font>
      <b/>
      <sz val="9"/>
      <color indexed="81"/>
      <name val="ＭＳ Ｐゴシック"/>
      <family val="3"/>
      <charset val="128"/>
    </font>
    <font>
      <sz val="13"/>
      <name val="ＭＳ Ｐゴシック"/>
      <family val="3"/>
      <charset val="128"/>
    </font>
    <font>
      <sz val="10"/>
      <color indexed="81"/>
      <name val="ＭＳ Ｐゴシック"/>
      <family val="3"/>
      <charset val="128"/>
    </font>
    <font>
      <sz val="11"/>
      <color indexed="81"/>
      <name val="ＭＳ Ｐゴシック"/>
      <family val="3"/>
      <charset val="128"/>
    </font>
    <font>
      <sz val="12"/>
      <color theme="1"/>
      <name val="ＭＳ Ｐゴシック"/>
      <family val="3"/>
      <charset val="128"/>
    </font>
    <font>
      <sz val="11"/>
      <color rgb="FFFF0000"/>
      <name val="ＭＳ Ｐゴシック"/>
      <family val="3"/>
      <charset val="128"/>
    </font>
    <font>
      <b/>
      <sz val="12"/>
      <color rgb="FFFF0000"/>
      <name val="ＭＳ Ｐゴシック"/>
      <family val="3"/>
      <charset val="128"/>
    </font>
    <font>
      <sz val="6"/>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2"/>
      <name val="ＭＳ Ｐゴシック"/>
      <family val="3"/>
      <charset val="128"/>
      <scheme val="minor"/>
    </font>
    <font>
      <b/>
      <sz val="11"/>
      <name val="ＭＳ Ｐゴシック"/>
      <family val="3"/>
      <charset val="128"/>
      <scheme val="minor"/>
    </font>
    <font>
      <b/>
      <sz val="12"/>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b/>
      <sz val="20"/>
      <color theme="1"/>
      <name val="ＭＳ Ｐゴシック"/>
      <family val="3"/>
      <charset val="128"/>
      <scheme val="minor"/>
    </font>
    <font>
      <b/>
      <u/>
      <sz val="16"/>
      <color theme="1"/>
      <name val="HG丸ｺﾞｼｯｸM-PRO"/>
      <family val="3"/>
      <charset val="128"/>
    </font>
    <font>
      <sz val="10"/>
      <color theme="1"/>
      <name val="HG丸ｺﾞｼｯｸM-PRO"/>
      <family val="3"/>
      <charset val="128"/>
    </font>
    <font>
      <sz val="11"/>
      <color theme="1"/>
      <name val="HG丸ｺﾞｼｯｸM-PRO"/>
      <family val="3"/>
      <charset val="128"/>
    </font>
    <font>
      <sz val="9"/>
      <color theme="1"/>
      <name val="HG丸ｺﾞｼｯｸM-PRO"/>
      <family val="3"/>
      <charset val="128"/>
    </font>
    <font>
      <b/>
      <sz val="11"/>
      <color theme="1"/>
      <name val="HGPｺﾞｼｯｸM"/>
      <family val="3"/>
      <charset val="128"/>
    </font>
    <font>
      <sz val="11"/>
      <color theme="1"/>
      <name val="HGPｺﾞｼｯｸM"/>
      <family val="3"/>
      <charset val="128"/>
    </font>
    <font>
      <sz val="10"/>
      <color theme="1"/>
      <name val="HGPｺﾞｼｯｸM"/>
      <family val="3"/>
      <charset val="128"/>
    </font>
    <font>
      <sz val="16"/>
      <color theme="1"/>
      <name val="HG丸ｺﾞｼｯｸM-PRO"/>
      <family val="3"/>
      <charset val="128"/>
    </font>
    <font>
      <b/>
      <sz val="14"/>
      <color theme="0"/>
      <name val="HG丸ｺﾞｼｯｸM-PRO"/>
      <family val="3"/>
      <charset val="128"/>
    </font>
    <font>
      <sz val="11"/>
      <color theme="1"/>
      <name val="ＭＳ 明朝"/>
      <family val="1"/>
      <charset val="128"/>
    </font>
    <font>
      <sz val="11"/>
      <color rgb="FF0000FF"/>
      <name val="ＭＳ Ｐゴシック"/>
      <family val="3"/>
      <charset val="128"/>
    </font>
    <font>
      <sz val="12"/>
      <color rgb="FFFF0000"/>
      <name val="ＭＳ Ｐゴシック"/>
      <family val="3"/>
      <charset val="128"/>
    </font>
    <font>
      <sz val="10"/>
      <color rgb="FFFF0000"/>
      <name val="ＭＳ Ｐゴシック"/>
      <family val="3"/>
      <charset val="128"/>
    </font>
    <font>
      <sz val="11"/>
      <color rgb="FFFF9900"/>
      <name val="ＭＳ Ｐゴシック"/>
      <family val="3"/>
      <charset val="128"/>
    </font>
    <font>
      <sz val="11"/>
      <color rgb="FF00B050"/>
      <name val="ＭＳ Ｐゴシック"/>
      <family val="3"/>
      <charset val="128"/>
    </font>
    <font>
      <sz val="8"/>
      <name val="ＭＳ Ｐゴシック"/>
      <family val="3"/>
      <charset val="128"/>
    </font>
  </fonts>
  <fills count="1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9"/>
        <bgColor indexed="8"/>
      </patternFill>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29">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8"/>
      </left>
      <right/>
      <top/>
      <bottom/>
      <diagonal/>
    </border>
    <border>
      <left/>
      <right/>
      <top/>
      <bottom style="medium">
        <color indexed="8"/>
      </bottom>
      <diagonal/>
    </border>
    <border>
      <left/>
      <right style="medium">
        <color indexed="8"/>
      </right>
      <top/>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top/>
      <bottom style="hair">
        <color indexed="8"/>
      </bottom>
      <diagonal/>
    </border>
    <border>
      <left/>
      <right/>
      <top/>
      <bottom style="hair">
        <color indexed="8"/>
      </bottom>
      <diagonal/>
    </border>
    <border>
      <left/>
      <right style="medium">
        <color indexed="8"/>
      </right>
      <top/>
      <bottom style="hair">
        <color indexed="8"/>
      </bottom>
      <diagonal/>
    </border>
    <border>
      <left/>
      <right style="hair">
        <color indexed="8"/>
      </right>
      <top style="medium">
        <color indexed="8"/>
      </top>
      <bottom style="hair">
        <color indexed="8"/>
      </bottom>
      <diagonal/>
    </border>
    <border>
      <left/>
      <right style="hair">
        <color indexed="8"/>
      </right>
      <top/>
      <bottom/>
      <diagonal/>
    </border>
    <border>
      <left/>
      <right style="hair">
        <color indexed="8"/>
      </right>
      <top/>
      <bottom style="hair">
        <color indexed="8"/>
      </bottom>
      <diagonal/>
    </border>
    <border>
      <left style="hair">
        <color indexed="8"/>
      </left>
      <right/>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8"/>
      </left>
      <right/>
      <top/>
      <bottom style="medium">
        <color indexed="8"/>
      </bottom>
      <diagonal/>
    </border>
    <border>
      <left style="thin">
        <color indexed="64"/>
      </left>
      <right/>
      <top style="thin">
        <color indexed="64"/>
      </top>
      <bottom style="thin">
        <color indexed="64"/>
      </bottom>
      <diagonal/>
    </border>
    <border>
      <left/>
      <right style="hair">
        <color indexed="8"/>
      </right>
      <top/>
      <bottom style="medium">
        <color indexed="8"/>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hair">
        <color indexed="8"/>
      </top>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hair">
        <color auto="1"/>
      </bottom>
      <diagonal/>
    </border>
    <border>
      <left style="medium">
        <color indexed="8"/>
      </left>
      <right/>
      <top style="hair">
        <color indexed="8"/>
      </top>
      <bottom/>
      <diagonal/>
    </border>
    <border>
      <left/>
      <right style="hair">
        <color indexed="8"/>
      </right>
      <top style="hair">
        <color indexed="8"/>
      </top>
      <bottom/>
      <diagonal/>
    </border>
    <border>
      <left/>
      <right/>
      <top style="hair">
        <color auto="1"/>
      </top>
      <bottom/>
      <diagonal/>
    </border>
    <border>
      <left style="thin">
        <color auto="1"/>
      </left>
      <right style="thin">
        <color auto="1"/>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style="hair">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hair">
        <color indexed="8"/>
      </left>
      <right/>
      <top style="medium">
        <color indexed="8"/>
      </top>
      <bottom style="hair">
        <color indexed="8"/>
      </bottom>
      <diagonal/>
    </border>
  </borders>
  <cellStyleXfs count="1">
    <xf numFmtId="0" fontId="0" fillId="0" borderId="0"/>
  </cellStyleXfs>
  <cellXfs count="600">
    <xf numFmtId="0" fontId="0" fillId="0" borderId="0" xfId="0"/>
    <xf numFmtId="0" fontId="3" fillId="0" borderId="1" xfId="0" applyFont="1" applyBorder="1"/>
    <xf numFmtId="0" fontId="4" fillId="0" borderId="2" xfId="0" applyFont="1" applyBorder="1" applyAlignment="1">
      <alignment horizontal="left"/>
    </xf>
    <xf numFmtId="0" fontId="4" fillId="0" borderId="3" xfId="0" applyFont="1" applyBorder="1"/>
    <xf numFmtId="0" fontId="3" fillId="0" borderId="0" xfId="0" applyFont="1"/>
    <xf numFmtId="0" fontId="5" fillId="0" borderId="4" xfId="0" applyFont="1" applyBorder="1"/>
    <xf numFmtId="0" fontId="3" fillId="0" borderId="5" xfId="0" applyFont="1" applyBorder="1"/>
    <xf numFmtId="0" fontId="5" fillId="0" borderId="5" xfId="0" applyFont="1" applyBorder="1" applyAlignment="1">
      <alignment horizontal="center"/>
    </xf>
    <xf numFmtId="0" fontId="3" fillId="0" borderId="6" xfId="0" applyFont="1" applyBorder="1" applyAlignment="1">
      <alignment horizontal="center"/>
    </xf>
    <xf numFmtId="0" fontId="5" fillId="0" borderId="1" xfId="0" applyFont="1" applyBorder="1"/>
    <xf numFmtId="0" fontId="3" fillId="0" borderId="2" xfId="0" applyFont="1" applyBorder="1"/>
    <xf numFmtId="0" fontId="3" fillId="0" borderId="3" xfId="0" applyFont="1" applyBorder="1"/>
    <xf numFmtId="0" fontId="5" fillId="0" borderId="7" xfId="0" applyFont="1" applyBorder="1"/>
    <xf numFmtId="0" fontId="5" fillId="0" borderId="0" xfId="0" applyFont="1"/>
    <xf numFmtId="0" fontId="5" fillId="0" borderId="0" xfId="0" applyFont="1" applyAlignment="1">
      <alignment horizontal="left"/>
    </xf>
    <xf numFmtId="0" fontId="3" fillId="0" borderId="9" xfId="0" applyFont="1" applyBorder="1"/>
    <xf numFmtId="0" fontId="3" fillId="0" borderId="10" xfId="0" applyFont="1" applyBorder="1"/>
    <xf numFmtId="0" fontId="3" fillId="0" borderId="0" xfId="0" applyFont="1" applyAlignment="1">
      <alignment horizontal="center"/>
    </xf>
    <xf numFmtId="0" fontId="6" fillId="0" borderId="2" xfId="0" applyFont="1" applyBorder="1"/>
    <xf numFmtId="37" fontId="3" fillId="0" borderId="7" xfId="0" applyNumberFormat="1" applyFont="1" applyBorder="1" applyProtection="1"/>
    <xf numFmtId="0" fontId="6" fillId="0" borderId="0" xfId="0" applyFont="1"/>
    <xf numFmtId="0" fontId="3" fillId="0" borderId="7" xfId="0" applyFont="1" applyBorder="1"/>
    <xf numFmtId="0" fontId="3" fillId="0" borderId="4" xfId="0" applyFont="1" applyBorder="1"/>
    <xf numFmtId="0" fontId="6" fillId="0" borderId="5" xfId="0" applyFont="1" applyBorder="1"/>
    <xf numFmtId="0" fontId="3" fillId="3" borderId="0" xfId="0" applyFont="1" applyFill="1" applyProtection="1"/>
    <xf numFmtId="0" fontId="5" fillId="3" borderId="0" xfId="0" applyFont="1" applyFill="1" applyAlignment="1" applyProtection="1">
      <alignment horizontal="left"/>
    </xf>
    <xf numFmtId="0" fontId="0" fillId="3" borderId="0" xfId="0" applyFill="1"/>
    <xf numFmtId="0" fontId="3" fillId="3" borderId="0" xfId="0" applyFont="1" applyFill="1" applyBorder="1" applyProtection="1"/>
    <xf numFmtId="0" fontId="4" fillId="0" borderId="2" xfId="0" applyFont="1" applyBorder="1" applyAlignment="1">
      <alignment horizontal="center"/>
    </xf>
    <xf numFmtId="0" fontId="4" fillId="0" borderId="2" xfId="0" applyFont="1" applyBorder="1" applyAlignment="1"/>
    <xf numFmtId="0" fontId="3" fillId="0" borderId="0" xfId="0" applyFont="1" applyBorder="1"/>
    <xf numFmtId="0" fontId="6" fillId="0" borderId="0" xfId="0" applyFont="1" applyBorder="1"/>
    <xf numFmtId="0" fontId="12" fillId="3" borderId="0" xfId="0" applyFont="1" applyFill="1" applyBorder="1" applyAlignment="1" applyProtection="1">
      <alignment horizontal="center"/>
      <protection locked="0"/>
    </xf>
    <xf numFmtId="0" fontId="3" fillId="0" borderId="0" xfId="0" applyNumberFormat="1" applyFont="1"/>
    <xf numFmtId="0" fontId="0" fillId="0" borderId="0" xfId="0" applyAlignment="1">
      <alignment vertical="center"/>
    </xf>
    <xf numFmtId="0" fontId="9" fillId="2" borderId="0" xfId="0" applyFont="1" applyFill="1" applyAlignment="1" applyProtection="1">
      <alignment horizontal="left" vertical="center"/>
    </xf>
    <xf numFmtId="0" fontId="5" fillId="0" borderId="0" xfId="0" applyFont="1" applyBorder="1"/>
    <xf numFmtId="0" fontId="0" fillId="6" borderId="16" xfId="0" applyFill="1" applyBorder="1" applyAlignment="1">
      <alignment vertical="center"/>
    </xf>
    <xf numFmtId="0" fontId="0" fillId="7" borderId="16" xfId="0" applyFill="1" applyBorder="1" applyAlignment="1">
      <alignment vertical="center"/>
    </xf>
    <xf numFmtId="0" fontId="4" fillId="3" borderId="0" xfId="0" applyFont="1" applyFill="1" applyBorder="1" applyAlignment="1" applyProtection="1">
      <alignment horizontal="center"/>
    </xf>
    <xf numFmtId="0" fontId="0" fillId="3" borderId="0" xfId="0" applyFill="1" applyBorder="1"/>
    <xf numFmtId="177" fontId="0" fillId="6" borderId="16" xfId="0" applyNumberFormat="1" applyFill="1" applyBorder="1" applyAlignment="1">
      <alignment vertical="center"/>
    </xf>
    <xf numFmtId="177" fontId="0" fillId="7" borderId="16" xfId="0" applyNumberFormat="1" applyFill="1" applyBorder="1" applyAlignment="1">
      <alignment vertical="center"/>
    </xf>
    <xf numFmtId="177" fontId="0" fillId="0" borderId="0" xfId="0" applyNumberFormat="1" applyAlignment="1">
      <alignment vertical="center"/>
    </xf>
    <xf numFmtId="0" fontId="3" fillId="3" borderId="0" xfId="0" applyFont="1" applyFill="1" applyAlignment="1" applyProtection="1">
      <alignment horizontal="center" vertical="center"/>
    </xf>
    <xf numFmtId="0" fontId="3" fillId="8" borderId="0" xfId="0" applyFont="1" applyFill="1" applyProtection="1"/>
    <xf numFmtId="0" fontId="3" fillId="8" borderId="0" xfId="0" applyFont="1" applyFill="1" applyAlignment="1" applyProtection="1">
      <alignment horizontal="right"/>
    </xf>
    <xf numFmtId="0" fontId="0" fillId="8" borderId="0" xfId="0" applyFill="1"/>
    <xf numFmtId="0" fontId="3" fillId="8" borderId="0" xfId="0" applyFont="1" applyFill="1" applyBorder="1" applyProtection="1"/>
    <xf numFmtId="0" fontId="8" fillId="4" borderId="19" xfId="0" applyFont="1" applyFill="1" applyBorder="1" applyProtection="1"/>
    <xf numFmtId="0" fontId="0" fillId="3" borderId="0" xfId="0" applyFill="1" applyAlignment="1" applyProtection="1">
      <alignment vertical="top"/>
    </xf>
    <xf numFmtId="0" fontId="0" fillId="3" borderId="0" xfId="0" applyFill="1" applyProtection="1"/>
    <xf numFmtId="0" fontId="5" fillId="8" borderId="11" xfId="0" applyFont="1" applyFill="1" applyBorder="1" applyAlignment="1" applyProtection="1">
      <alignment vertical="top"/>
    </xf>
    <xf numFmtId="0" fontId="5" fillId="8" borderId="0" xfId="0" applyFont="1" applyFill="1" applyBorder="1" applyAlignment="1" applyProtection="1">
      <alignment vertical="top"/>
    </xf>
    <xf numFmtId="0" fontId="5" fillId="8" borderId="11" xfId="0" applyFont="1" applyFill="1" applyBorder="1" applyProtection="1"/>
    <xf numFmtId="0" fontId="5" fillId="8" borderId="0" xfId="0" applyFont="1" applyFill="1" applyBorder="1" applyProtection="1"/>
    <xf numFmtId="0" fontId="5" fillId="8" borderId="0" xfId="0" applyFont="1" applyFill="1" applyBorder="1"/>
    <xf numFmtId="0" fontId="5" fillId="8" borderId="0" xfId="0" applyFont="1" applyFill="1" applyBorder="1" applyAlignment="1" applyProtection="1">
      <alignment horizontal="centerContinuous"/>
    </xf>
    <xf numFmtId="0" fontId="5" fillId="8" borderId="13" xfId="0" applyFont="1" applyFill="1" applyBorder="1"/>
    <xf numFmtId="0" fontId="5" fillId="8" borderId="0" xfId="0" applyFont="1" applyFill="1"/>
    <xf numFmtId="0" fontId="5" fillId="8" borderId="0" xfId="0" applyFont="1" applyFill="1" applyBorder="1" applyAlignment="1" applyProtection="1"/>
    <xf numFmtId="0" fontId="5" fillId="8" borderId="0" xfId="0" applyFont="1" applyFill="1" applyBorder="1" applyAlignment="1" applyProtection="1">
      <alignment vertical="center"/>
    </xf>
    <xf numFmtId="0" fontId="5" fillId="8" borderId="0" xfId="0" applyFont="1" applyFill="1" applyBorder="1" applyAlignment="1" applyProtection="1">
      <alignment horizontal="left"/>
    </xf>
    <xf numFmtId="0" fontId="5" fillId="8" borderId="0" xfId="0" applyFont="1" applyFill="1" applyBorder="1" applyAlignment="1" applyProtection="1">
      <alignment horizontal="right" vertical="center"/>
    </xf>
    <xf numFmtId="0" fontId="5" fillId="8" borderId="15" xfId="0" applyFont="1" applyFill="1" applyBorder="1" applyProtection="1"/>
    <xf numFmtId="0" fontId="5" fillId="8" borderId="12" xfId="0" applyFont="1" applyFill="1" applyBorder="1"/>
    <xf numFmtId="0" fontId="5" fillId="8" borderId="14" xfId="0" applyFont="1" applyFill="1" applyBorder="1" applyProtection="1"/>
    <xf numFmtId="0" fontId="5" fillId="8" borderId="20" xfId="0" applyFont="1" applyFill="1" applyBorder="1" applyProtection="1"/>
    <xf numFmtId="0" fontId="5" fillId="8" borderId="20" xfId="0" applyFont="1" applyFill="1" applyBorder="1"/>
    <xf numFmtId="0" fontId="5" fillId="8" borderId="11" xfId="0" applyFont="1" applyFill="1" applyBorder="1" applyAlignment="1" applyProtection="1"/>
    <xf numFmtId="1" fontId="5" fillId="8" borderId="0" xfId="0" applyNumberFormat="1" applyFont="1" applyFill="1" applyBorder="1" applyProtection="1"/>
    <xf numFmtId="0" fontId="5" fillId="8" borderId="0" xfId="0" applyFont="1" applyFill="1" applyBorder="1" applyAlignment="1" applyProtection="1">
      <alignment horizontal="left" indent="1"/>
    </xf>
    <xf numFmtId="0" fontId="5" fillId="8" borderId="13" xfId="0" applyFont="1" applyFill="1" applyBorder="1" applyProtection="1"/>
    <xf numFmtId="0" fontId="5" fillId="8" borderId="0" xfId="0" applyFont="1" applyFill="1" applyBorder="1" applyAlignment="1" applyProtection="1">
      <alignment horizontal="left" vertical="center"/>
    </xf>
    <xf numFmtId="0" fontId="5" fillId="8" borderId="0" xfId="0" applyFont="1" applyFill="1" applyBorder="1" applyAlignment="1" applyProtection="1">
      <alignment horizontal="center"/>
    </xf>
    <xf numFmtId="178" fontId="5" fillId="8" borderId="0" xfId="0" applyNumberFormat="1" applyFont="1" applyFill="1" applyBorder="1" applyAlignment="1" applyProtection="1">
      <alignment horizontal="right"/>
    </xf>
    <xf numFmtId="0" fontId="5" fillId="8" borderId="12" xfId="0" applyFont="1" applyFill="1" applyBorder="1" applyAlignment="1" applyProtection="1">
      <alignment vertical="center"/>
    </xf>
    <xf numFmtId="0" fontId="5" fillId="8" borderId="0" xfId="0" applyFont="1" applyFill="1" applyBorder="1" applyAlignment="1">
      <alignment horizontal="left" indent="1"/>
    </xf>
    <xf numFmtId="0" fontId="5" fillId="8" borderId="0" xfId="0" applyFont="1" applyFill="1" applyBorder="1" applyAlignment="1">
      <alignment vertical="center"/>
    </xf>
    <xf numFmtId="0" fontId="5" fillId="8" borderId="0" xfId="0" applyFont="1" applyFill="1" applyBorder="1" applyAlignment="1" applyProtection="1">
      <alignment horizontal="center" vertical="center"/>
    </xf>
    <xf numFmtId="0" fontId="5" fillId="8" borderId="11" xfId="0" applyFont="1" applyFill="1" applyBorder="1" applyAlignment="1" applyProtection="1">
      <alignment vertical="center"/>
    </xf>
    <xf numFmtId="177" fontId="5" fillId="8" borderId="0" xfId="0" applyNumberFormat="1" applyFont="1" applyFill="1"/>
    <xf numFmtId="0" fontId="5" fillId="8" borderId="0" xfId="0" applyFont="1" applyFill="1" applyBorder="1" applyAlignment="1"/>
    <xf numFmtId="0" fontId="0" fillId="8" borderId="0" xfId="0" applyFill="1" applyBorder="1" applyAlignment="1" applyProtection="1">
      <alignment horizontal="right"/>
    </xf>
    <xf numFmtId="0" fontId="0" fillId="0" borderId="0" xfId="0" applyAlignment="1">
      <alignment horizontal="center" vertical="center"/>
    </xf>
    <xf numFmtId="177" fontId="0" fillId="6" borderId="16" xfId="0" applyNumberFormat="1" applyFill="1" applyBorder="1" applyAlignment="1">
      <alignment horizontal="center" vertical="center"/>
    </xf>
    <xf numFmtId="177" fontId="0" fillId="7" borderId="16" xfId="0" applyNumberFormat="1" applyFill="1" applyBorder="1" applyAlignment="1">
      <alignment horizontal="center" vertical="center"/>
    </xf>
    <xf numFmtId="177" fontId="0" fillId="0" borderId="0" xfId="0" applyNumberFormat="1" applyAlignment="1">
      <alignment horizontal="center" vertical="center"/>
    </xf>
    <xf numFmtId="0" fontId="5" fillId="8" borderId="0" xfId="0" applyFont="1" applyFill="1" applyBorder="1" applyAlignment="1" applyProtection="1">
      <alignment horizontal="left"/>
    </xf>
    <xf numFmtId="0" fontId="5" fillId="8" borderId="0" xfId="0" applyFont="1" applyFill="1" applyBorder="1" applyAlignment="1" applyProtection="1">
      <alignment horizontal="center"/>
    </xf>
    <xf numFmtId="0" fontId="8" fillId="4" borderId="19" xfId="0" applyFont="1" applyFill="1" applyBorder="1" applyAlignment="1" applyProtection="1">
      <alignment horizontal="center"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0" fillId="0" borderId="23" xfId="0" applyFill="1" applyBorder="1" applyAlignment="1">
      <alignment horizontal="center" vertical="center"/>
    </xf>
    <xf numFmtId="0" fontId="0" fillId="0" borderId="24" xfId="0" applyBorder="1" applyAlignment="1">
      <alignment vertical="center"/>
    </xf>
    <xf numFmtId="0" fontId="0" fillId="0" borderId="27" xfId="0" applyBorder="1" applyAlignment="1">
      <alignment vertical="center"/>
    </xf>
    <xf numFmtId="0" fontId="5" fillId="8" borderId="0" xfId="0" applyFont="1" applyFill="1" applyBorder="1" applyAlignment="1" applyProtection="1">
      <alignment horizontal="right"/>
    </xf>
    <xf numFmtId="0" fontId="5" fillId="8" borderId="0" xfId="0" applyFont="1" applyFill="1" applyBorder="1" applyAlignment="1" applyProtection="1">
      <alignment horizontal="left"/>
    </xf>
    <xf numFmtId="0" fontId="0" fillId="0" borderId="21" xfId="0" applyBorder="1" applyAlignment="1">
      <alignment vertical="center"/>
    </xf>
    <xf numFmtId="0" fontId="0" fillId="0" borderId="27" xfId="0" applyBorder="1" applyAlignment="1">
      <alignment horizontal="center" vertical="center"/>
    </xf>
    <xf numFmtId="0" fontId="0" fillId="0" borderId="29" xfId="0" applyFill="1" applyBorder="1" applyAlignment="1">
      <alignment horizontal="center" vertical="center"/>
    </xf>
    <xf numFmtId="0" fontId="0" fillId="0" borderId="28" xfId="0" applyBorder="1" applyAlignment="1">
      <alignment horizontal="center" vertical="center" wrapText="1"/>
    </xf>
    <xf numFmtId="0" fontId="0" fillId="0" borderId="29" xfId="0" applyFill="1" applyBorder="1" applyAlignment="1">
      <alignment vertical="center"/>
    </xf>
    <xf numFmtId="0" fontId="0" fillId="0" borderId="22" xfId="0" applyBorder="1" applyAlignment="1">
      <alignment horizontal="center" vertical="center"/>
    </xf>
    <xf numFmtId="0" fontId="0" fillId="0" borderId="22" xfId="0" applyBorder="1" applyAlignment="1">
      <alignment vertical="center"/>
    </xf>
    <xf numFmtId="0" fontId="9" fillId="8" borderId="0" xfId="0" applyFont="1" applyFill="1" applyAlignment="1" applyProtection="1">
      <alignment horizontal="left" vertical="center"/>
    </xf>
    <xf numFmtId="0" fontId="9" fillId="8" borderId="0" xfId="0" applyFont="1" applyFill="1" applyBorder="1" applyAlignment="1">
      <alignment horizontal="right" vertical="center"/>
    </xf>
    <xf numFmtId="0" fontId="9" fillId="8" borderId="0" xfId="0" applyFont="1" applyFill="1" applyBorder="1" applyAlignment="1">
      <alignment horizontal="center" vertical="center"/>
    </xf>
    <xf numFmtId="0" fontId="9" fillId="8" borderId="0" xfId="0" applyFont="1" applyFill="1" applyBorder="1" applyAlignment="1">
      <alignment horizontal="left" vertical="center"/>
    </xf>
    <xf numFmtId="0" fontId="9" fillId="0" borderId="0" xfId="0" applyFont="1" applyBorder="1"/>
    <xf numFmtId="0" fontId="0" fillId="8" borderId="0" xfId="0" applyFont="1" applyFill="1" applyBorder="1" applyAlignment="1">
      <alignment horizontal="right" vertical="center"/>
    </xf>
    <xf numFmtId="0" fontId="5" fillId="8" borderId="0" xfId="0" applyFont="1" applyFill="1" applyBorder="1" applyAlignment="1" applyProtection="1">
      <alignment horizontal="left" vertical="center" indent="1"/>
    </xf>
    <xf numFmtId="0" fontId="5" fillId="8" borderId="0" xfId="0" applyFont="1" applyFill="1" applyBorder="1" applyAlignment="1">
      <alignment horizontal="right"/>
    </xf>
    <xf numFmtId="0" fontId="1" fillId="2" borderId="0" xfId="0" applyFont="1" applyFill="1" applyBorder="1" applyAlignment="1" applyProtection="1">
      <alignment horizontal="right" vertical="center"/>
    </xf>
    <xf numFmtId="0" fontId="0" fillId="8" borderId="0" xfId="0" applyFont="1" applyFill="1" applyBorder="1" applyAlignment="1" applyProtection="1"/>
    <xf numFmtId="0" fontId="0" fillId="8" borderId="12" xfId="0" applyFont="1" applyFill="1" applyBorder="1" applyAlignment="1" applyProtection="1"/>
    <xf numFmtId="0" fontId="0" fillId="8" borderId="0" xfId="0" applyFill="1" applyBorder="1" applyAlignment="1" applyProtection="1"/>
    <xf numFmtId="0" fontId="0" fillId="8" borderId="12" xfId="0" applyFill="1" applyBorder="1" applyAlignment="1" applyProtection="1"/>
    <xf numFmtId="0" fontId="19" fillId="8" borderId="40" xfId="0" applyFont="1" applyFill="1" applyBorder="1" applyAlignment="1">
      <alignment horizontal="center" vertical="center"/>
    </xf>
    <xf numFmtId="0" fontId="9" fillId="8" borderId="40" xfId="0" applyFont="1" applyFill="1" applyBorder="1" applyAlignment="1">
      <alignment horizontal="center" vertical="center"/>
    </xf>
    <xf numFmtId="0" fontId="5" fillId="8" borderId="52" xfId="0" applyFont="1" applyFill="1" applyBorder="1" applyAlignment="1" applyProtection="1">
      <alignment vertical="top"/>
    </xf>
    <xf numFmtId="0" fontId="5" fillId="8" borderId="53" xfId="0" applyFont="1" applyFill="1" applyBorder="1" applyAlignment="1" applyProtection="1">
      <alignment vertical="top"/>
    </xf>
    <xf numFmtId="0" fontId="5" fillId="8" borderId="53" xfId="0" applyFont="1" applyFill="1" applyBorder="1"/>
    <xf numFmtId="0" fontId="5" fillId="8" borderId="53" xfId="0" applyFont="1" applyFill="1" applyBorder="1" applyAlignment="1" applyProtection="1">
      <alignment horizontal="right" vertical="center"/>
    </xf>
    <xf numFmtId="0" fontId="5" fillId="8" borderId="53" xfId="0" applyFont="1" applyFill="1" applyBorder="1" applyAlignment="1" applyProtection="1">
      <alignment horizontal="left" vertical="center"/>
    </xf>
    <xf numFmtId="0" fontId="5" fillId="8" borderId="53" xfId="0" applyFont="1" applyFill="1" applyBorder="1" applyAlignment="1" applyProtection="1">
      <alignment horizontal="center" vertical="center"/>
    </xf>
    <xf numFmtId="0" fontId="5" fillId="8" borderId="53" xfId="0" applyFont="1" applyFill="1" applyBorder="1" applyAlignment="1">
      <alignment vertical="center"/>
    </xf>
    <xf numFmtId="0" fontId="5" fillId="8" borderId="53" xfId="0" applyFont="1" applyFill="1" applyBorder="1" applyAlignment="1" applyProtection="1">
      <alignment vertical="center"/>
    </xf>
    <xf numFmtId="0" fontId="5" fillId="8" borderId="53" xfId="0" applyFont="1" applyFill="1" applyBorder="1" applyProtection="1"/>
    <xf numFmtId="0" fontId="5" fillId="8" borderId="53" xfId="0" applyFont="1" applyFill="1" applyBorder="1" applyAlignment="1" applyProtection="1">
      <alignment horizontal="right"/>
    </xf>
    <xf numFmtId="0" fontId="5" fillId="8" borderId="52" xfId="0" applyFont="1" applyFill="1" applyBorder="1" applyProtection="1"/>
    <xf numFmtId="177" fontId="5" fillId="8" borderId="53" xfId="0" applyNumberFormat="1" applyFont="1" applyFill="1" applyBorder="1" applyAlignment="1">
      <alignment horizontal="left"/>
    </xf>
    <xf numFmtId="0" fontId="5" fillId="8" borderId="53" xfId="0" applyFont="1" applyFill="1" applyBorder="1" applyAlignment="1" applyProtection="1">
      <alignment horizontal="left" vertical="center" indent="1"/>
    </xf>
    <xf numFmtId="0" fontId="5" fillId="8" borderId="56" xfId="0" applyFont="1" applyFill="1" applyBorder="1" applyAlignment="1" applyProtection="1">
      <alignment vertical="top"/>
    </xf>
    <xf numFmtId="0" fontId="5" fillId="8" borderId="57" xfId="0" applyFont="1" applyFill="1" applyBorder="1" applyAlignment="1" applyProtection="1">
      <alignment vertical="top"/>
    </xf>
    <xf numFmtId="0" fontId="5" fillId="8" borderId="56" xfId="0" applyFont="1" applyFill="1" applyBorder="1"/>
    <xf numFmtId="0" fontId="5" fillId="8" borderId="57" xfId="0" applyFont="1" applyFill="1" applyBorder="1"/>
    <xf numFmtId="0" fontId="5" fillId="8" borderId="56" xfId="0" applyFont="1" applyFill="1" applyBorder="1" applyAlignment="1">
      <alignment horizontal="left" vertical="center" indent="1"/>
    </xf>
    <xf numFmtId="0" fontId="5" fillId="8" borderId="53" xfId="0" applyFont="1" applyFill="1" applyBorder="1" applyAlignment="1" applyProtection="1">
      <alignment horizontal="left"/>
    </xf>
    <xf numFmtId="0" fontId="5" fillId="8" borderId="58" xfId="0" applyFont="1" applyFill="1" applyBorder="1"/>
    <xf numFmtId="0" fontId="5" fillId="8" borderId="54" xfId="0" applyFont="1" applyFill="1" applyBorder="1"/>
    <xf numFmtId="0" fontId="0" fillId="0" borderId="0" xfId="0" applyAlignment="1">
      <alignment horizontal="right" vertical="center"/>
    </xf>
    <xf numFmtId="0" fontId="0" fillId="0" borderId="59" xfId="0" applyBorder="1" applyAlignment="1">
      <alignment horizontal="center" vertical="center"/>
    </xf>
    <xf numFmtId="0" fontId="0" fillId="0" borderId="28" xfId="0" applyFill="1" applyBorder="1" applyAlignment="1">
      <alignment horizontal="center" vertical="center"/>
    </xf>
    <xf numFmtId="0" fontId="0" fillId="0" borderId="28" xfId="0" applyFill="1" applyBorder="1" applyAlignment="1">
      <alignment vertical="center"/>
    </xf>
    <xf numFmtId="0" fontId="0" fillId="0" borderId="60" xfId="0" applyBorder="1" applyAlignment="1">
      <alignment horizontal="center" vertical="center"/>
    </xf>
    <xf numFmtId="0" fontId="0" fillId="0" borderId="23" xfId="0" applyBorder="1" applyAlignment="1">
      <alignment horizontal="center" vertical="center"/>
    </xf>
    <xf numFmtId="0" fontId="0" fillId="0" borderId="61" xfId="0" applyBorder="1" applyAlignment="1">
      <alignment vertical="center"/>
    </xf>
    <xf numFmtId="0" fontId="0" fillId="0" borderId="61" xfId="0" applyBorder="1" applyAlignment="1">
      <alignment horizontal="center" vertical="center"/>
    </xf>
    <xf numFmtId="0" fontId="0" fillId="0" borderId="60" xfId="0" applyBorder="1" applyAlignment="1">
      <alignment horizontal="left" vertical="center"/>
    </xf>
    <xf numFmtId="0" fontId="0" fillId="8" borderId="62" xfId="0" applyFill="1" applyBorder="1" applyAlignment="1" applyProtection="1"/>
    <xf numFmtId="0" fontId="0" fillId="7" borderId="60" xfId="0" applyFill="1" applyBorder="1" applyAlignment="1">
      <alignment vertical="center"/>
    </xf>
    <xf numFmtId="180" fontId="0" fillId="7" borderId="16" xfId="0" applyNumberFormat="1" applyFill="1" applyBorder="1" applyAlignment="1">
      <alignment vertical="center"/>
    </xf>
    <xf numFmtId="177" fontId="0" fillId="11" borderId="60" xfId="0" applyNumberFormat="1" applyFill="1" applyBorder="1" applyAlignment="1">
      <alignment vertical="center"/>
    </xf>
    <xf numFmtId="177" fontId="0" fillId="11" borderId="16" xfId="0" applyNumberFormat="1" applyFill="1" applyBorder="1" applyAlignment="1">
      <alignment horizontal="center" vertical="center"/>
    </xf>
    <xf numFmtId="0" fontId="0" fillId="11" borderId="60" xfId="0" applyFill="1" applyBorder="1" applyAlignment="1">
      <alignment vertical="center"/>
    </xf>
    <xf numFmtId="180" fontId="0" fillId="0" borderId="60" xfId="0" applyNumberFormat="1" applyBorder="1" applyAlignment="1">
      <alignment horizontal="center" vertical="center"/>
    </xf>
    <xf numFmtId="0" fontId="0" fillId="5" borderId="60" xfId="0" applyFill="1" applyBorder="1" applyAlignment="1">
      <alignment horizontal="center" vertical="center"/>
    </xf>
    <xf numFmtId="0" fontId="25" fillId="8" borderId="0" xfId="0" applyFont="1" applyFill="1" applyAlignment="1" applyProtection="1">
      <alignment horizontal="left" vertical="center"/>
    </xf>
    <xf numFmtId="0" fontId="5" fillId="8" borderId="0" xfId="0" applyFont="1" applyFill="1" applyBorder="1" applyAlignment="1" applyProtection="1">
      <alignment horizontal="right"/>
    </xf>
    <xf numFmtId="0" fontId="5" fillId="8" borderId="0" xfId="0" applyFont="1" applyFill="1" applyBorder="1" applyAlignment="1" applyProtection="1">
      <alignment horizontal="center" vertical="center"/>
    </xf>
    <xf numFmtId="0" fontId="5" fillId="8" borderId="0" xfId="0" applyFont="1" applyFill="1" applyBorder="1" applyAlignment="1" applyProtection="1">
      <alignment horizontal="left"/>
    </xf>
    <xf numFmtId="0" fontId="0" fillId="0" borderId="60" xfId="0" applyBorder="1" applyAlignment="1">
      <alignment horizontal="center" vertical="center"/>
    </xf>
    <xf numFmtId="0" fontId="0" fillId="0" borderId="23" xfId="0" applyBorder="1" applyAlignment="1">
      <alignment horizontal="center" vertical="center"/>
    </xf>
    <xf numFmtId="0" fontId="5" fillId="8" borderId="64" xfId="0" applyFont="1" applyFill="1" applyBorder="1"/>
    <xf numFmtId="0" fontId="5" fillId="8" borderId="7" xfId="0" applyFont="1" applyFill="1" applyBorder="1" applyAlignment="1" applyProtection="1">
      <alignment vertical="center"/>
    </xf>
    <xf numFmtId="0" fontId="5" fillId="8" borderId="69" xfId="0" applyFont="1" applyFill="1" applyBorder="1" applyProtection="1"/>
    <xf numFmtId="0" fontId="5" fillId="8" borderId="69" xfId="0" applyFont="1" applyFill="1" applyBorder="1"/>
    <xf numFmtId="0" fontId="5" fillId="8" borderId="69" xfId="0" applyFont="1" applyFill="1" applyBorder="1" applyAlignment="1" applyProtection="1">
      <alignment vertical="center"/>
    </xf>
    <xf numFmtId="0" fontId="5" fillId="8" borderId="56" xfId="0" applyFont="1" applyFill="1" applyBorder="1" applyAlignment="1">
      <alignment vertical="center"/>
    </xf>
    <xf numFmtId="0" fontId="5" fillId="8" borderId="60" xfId="0" applyFont="1" applyFill="1" applyBorder="1" applyAlignment="1" applyProtection="1">
      <alignment horizontal="center" vertical="center"/>
    </xf>
    <xf numFmtId="0" fontId="3" fillId="8" borderId="70" xfId="0" applyFont="1" applyFill="1" applyBorder="1" applyAlignment="1" applyProtection="1">
      <alignment horizontal="center" shrinkToFit="1"/>
      <protection locked="0"/>
    </xf>
    <xf numFmtId="0" fontId="3" fillId="3" borderId="63" xfId="0" applyFont="1" applyFill="1" applyBorder="1" applyAlignment="1" applyProtection="1">
      <alignment horizontal="center"/>
    </xf>
    <xf numFmtId="0" fontId="5" fillId="8" borderId="56" xfId="0" applyFont="1" applyFill="1" applyBorder="1" applyAlignment="1" applyProtection="1">
      <alignment vertical="center"/>
    </xf>
    <xf numFmtId="0" fontId="5" fillId="8" borderId="22" xfId="0" applyFont="1" applyFill="1" applyBorder="1" applyAlignment="1" applyProtection="1">
      <alignment horizontal="center" vertical="center"/>
    </xf>
    <xf numFmtId="0" fontId="3" fillId="0" borderId="71" xfId="0" applyFont="1" applyBorder="1" applyAlignment="1">
      <alignment horizontal="center"/>
    </xf>
    <xf numFmtId="0" fontId="3" fillId="3" borderId="60" xfId="0" applyFont="1" applyFill="1" applyBorder="1" applyAlignment="1" applyProtection="1">
      <alignment horizontal="center"/>
    </xf>
    <xf numFmtId="0" fontId="0" fillId="0" borderId="0" xfId="0" applyFont="1"/>
    <xf numFmtId="0" fontId="8" fillId="4" borderId="72" xfId="0" applyFont="1" applyFill="1" applyBorder="1" applyProtection="1"/>
    <xf numFmtId="0" fontId="0" fillId="0" borderId="74" xfId="0" applyBorder="1" applyAlignment="1">
      <alignment vertical="center"/>
    </xf>
    <xf numFmtId="0" fontId="0" fillId="0" borderId="74" xfId="0" applyBorder="1" applyAlignment="1">
      <alignment horizontal="center" vertical="center"/>
    </xf>
    <xf numFmtId="0" fontId="0" fillId="9" borderId="74" xfId="0" applyFill="1" applyBorder="1" applyAlignment="1">
      <alignment horizontal="center" vertical="center"/>
    </xf>
    <xf numFmtId="176" fontId="5" fillId="0" borderId="0" xfId="0" applyNumberFormat="1" applyFont="1" applyBorder="1" applyProtection="1"/>
    <xf numFmtId="0" fontId="5" fillId="0" borderId="0" xfId="0" applyFont="1" applyFill="1" applyBorder="1"/>
    <xf numFmtId="0" fontId="5" fillId="0" borderId="36" xfId="0" applyFont="1" applyBorder="1"/>
    <xf numFmtId="0" fontId="3" fillId="0" borderId="37" xfId="0" applyFont="1" applyBorder="1"/>
    <xf numFmtId="0" fontId="3" fillId="0" borderId="36" xfId="0" applyFont="1" applyBorder="1"/>
    <xf numFmtId="0" fontId="6" fillId="0" borderId="36" xfId="0" applyFont="1" applyBorder="1"/>
    <xf numFmtId="0" fontId="28" fillId="0" borderId="3" xfId="0" applyFont="1" applyFill="1" applyBorder="1" applyAlignment="1">
      <alignment horizontal="center"/>
    </xf>
    <xf numFmtId="0" fontId="28" fillId="0" borderId="8" xfId="0" applyFont="1" applyFill="1" applyBorder="1" applyAlignment="1">
      <alignment horizontal="center"/>
    </xf>
    <xf numFmtId="0" fontId="28" fillId="0" borderId="6" xfId="0" applyFont="1" applyFill="1" applyBorder="1" applyAlignment="1">
      <alignment horizontal="center"/>
    </xf>
    <xf numFmtId="0" fontId="5" fillId="0" borderId="0" xfId="0" applyFont="1" applyAlignment="1">
      <alignment horizontal="center"/>
    </xf>
    <xf numFmtId="176" fontId="5" fillId="0" borderId="0" xfId="0" applyNumberFormat="1" applyFont="1" applyAlignment="1" applyProtection="1">
      <alignment horizontal="center"/>
    </xf>
    <xf numFmtId="0" fontId="5" fillId="0" borderId="8" xfId="0" applyFont="1" applyBorder="1" applyAlignment="1">
      <alignment horizontal="center"/>
    </xf>
    <xf numFmtId="0" fontId="5" fillId="0" borderId="0" xfId="0" applyFont="1" applyFill="1" applyAlignment="1">
      <alignment horizontal="center"/>
    </xf>
    <xf numFmtId="0" fontId="5" fillId="0" borderId="0" xfId="0" applyFont="1" applyBorder="1" applyAlignment="1">
      <alignment horizontal="center"/>
    </xf>
    <xf numFmtId="176" fontId="5" fillId="0" borderId="0" xfId="0" applyNumberFormat="1" applyFont="1" applyBorder="1" applyAlignment="1" applyProtection="1">
      <alignment horizontal="center"/>
    </xf>
    <xf numFmtId="0" fontId="5" fillId="0" borderId="0" xfId="0" applyFont="1" applyFill="1" applyBorder="1" applyAlignment="1">
      <alignment horizontal="center"/>
    </xf>
    <xf numFmtId="0" fontId="5" fillId="0" borderId="36" xfId="0" applyFont="1" applyBorder="1" applyAlignment="1">
      <alignment horizontal="center"/>
    </xf>
    <xf numFmtId="176" fontId="5" fillId="0" borderId="36" xfId="0" applyNumberFormat="1" applyFont="1" applyBorder="1" applyAlignment="1" applyProtection="1">
      <alignment horizontal="center"/>
    </xf>
    <xf numFmtId="0" fontId="5" fillId="0" borderId="36" xfId="0" applyFont="1" applyFill="1" applyBorder="1" applyAlignment="1">
      <alignment horizontal="center"/>
    </xf>
    <xf numFmtId="0" fontId="5" fillId="0" borderId="6" xfId="0" applyFont="1" applyBorder="1" applyAlignment="1">
      <alignment horizontal="center"/>
    </xf>
    <xf numFmtId="0" fontId="0" fillId="0" borderId="0" xfId="0" applyAlignment="1">
      <alignment wrapText="1"/>
    </xf>
    <xf numFmtId="0" fontId="0" fillId="0" borderId="0" xfId="0" applyAlignment="1">
      <alignment horizontal="center" wrapText="1"/>
    </xf>
    <xf numFmtId="0" fontId="3" fillId="8" borderId="72" xfId="0" applyFont="1" applyFill="1" applyBorder="1" applyProtection="1"/>
    <xf numFmtId="181" fontId="0" fillId="0" borderId="60" xfId="0" applyNumberFormat="1" applyBorder="1" applyAlignment="1">
      <alignment horizontal="center"/>
    </xf>
    <xf numFmtId="182" fontId="0" fillId="0" borderId="60" xfId="0" applyNumberFormat="1" applyBorder="1" applyAlignment="1">
      <alignment horizontal="center"/>
    </xf>
    <xf numFmtId="182" fontId="0" fillId="0" borderId="71" xfId="0" applyNumberFormat="1" applyBorder="1" applyAlignment="1">
      <alignment horizontal="center"/>
    </xf>
    <xf numFmtId="182" fontId="0" fillId="0" borderId="61" xfId="0" applyNumberFormat="1" applyBorder="1" applyAlignment="1">
      <alignment horizontal="center"/>
    </xf>
    <xf numFmtId="182" fontId="0" fillId="0" borderId="22" xfId="0" applyNumberFormat="1" applyBorder="1" applyAlignment="1">
      <alignment horizontal="center"/>
    </xf>
    <xf numFmtId="0" fontId="29" fillId="0" borderId="60" xfId="0" applyFont="1" applyBorder="1" applyAlignment="1">
      <alignment horizontal="center"/>
    </xf>
    <xf numFmtId="0" fontId="0" fillId="0" borderId="60" xfId="0" applyBorder="1"/>
    <xf numFmtId="0" fontId="0" fillId="0" borderId="0" xfId="0" applyAlignment="1">
      <alignment horizontal="center"/>
    </xf>
    <xf numFmtId="0" fontId="3" fillId="0" borderId="7" xfId="0" applyFont="1" applyFill="1" applyBorder="1"/>
    <xf numFmtId="0" fontId="29" fillId="0" borderId="0" xfId="0" applyFont="1"/>
    <xf numFmtId="0" fontId="0" fillId="0" borderId="73" xfId="0" applyBorder="1"/>
    <xf numFmtId="0" fontId="5" fillId="8" borderId="0" xfId="0" applyFont="1" applyFill="1" applyBorder="1" applyAlignment="1" applyProtection="1">
      <alignment horizontal="right"/>
    </xf>
    <xf numFmtId="0" fontId="12" fillId="3" borderId="0" xfId="0" applyFont="1" applyFill="1" applyBorder="1" applyAlignment="1" applyProtection="1">
      <alignment horizontal="center"/>
    </xf>
    <xf numFmtId="0" fontId="18" fillId="8" borderId="0" xfId="0" applyFont="1" applyFill="1" applyBorder="1" applyAlignment="1" applyProtection="1">
      <alignment horizontal="left" shrinkToFit="1"/>
    </xf>
    <xf numFmtId="0" fontId="18" fillId="8" borderId="13" xfId="0" applyFont="1" applyFill="1" applyBorder="1" applyAlignment="1" applyProtection="1">
      <alignment horizontal="left" shrinkToFit="1"/>
    </xf>
    <xf numFmtId="0" fontId="5" fillId="8" borderId="58" xfId="0" applyFont="1" applyFill="1" applyBorder="1" applyProtection="1"/>
    <xf numFmtId="0" fontId="5" fillId="8" borderId="54" xfId="0" applyFont="1" applyFill="1" applyBorder="1" applyProtection="1"/>
    <xf numFmtId="177" fontId="0" fillId="7" borderId="60" xfId="0" applyNumberFormat="1" applyFill="1" applyBorder="1" applyAlignment="1">
      <alignment vertical="center"/>
    </xf>
    <xf numFmtId="0" fontId="0" fillId="0" borderId="0" xfId="0" applyBorder="1" applyAlignment="1">
      <alignment horizontal="center" vertical="center"/>
    </xf>
    <xf numFmtId="0" fontId="0" fillId="0" borderId="60" xfId="0" applyBorder="1" applyAlignment="1">
      <alignment horizontal="center" vertical="center"/>
    </xf>
    <xf numFmtId="0" fontId="0" fillId="0" borderId="0" xfId="0" applyBorder="1" applyAlignment="1">
      <alignment vertical="center"/>
    </xf>
    <xf numFmtId="180" fontId="0" fillId="0" borderId="0" xfId="0" applyNumberFormat="1" applyBorder="1" applyAlignment="1">
      <alignment horizontal="center" vertical="center"/>
    </xf>
    <xf numFmtId="181" fontId="0" fillId="0" borderId="0" xfId="0" applyNumberFormat="1" applyBorder="1" applyAlignment="1">
      <alignment horizontal="center" vertical="center"/>
    </xf>
    <xf numFmtId="0" fontId="0" fillId="0" borderId="77" xfId="0" applyFill="1" applyBorder="1" applyAlignment="1">
      <alignment horizontal="center" vertical="center"/>
    </xf>
    <xf numFmtId="0" fontId="0" fillId="3" borderId="0" xfId="0" applyFont="1" applyFill="1" applyProtection="1"/>
    <xf numFmtId="0" fontId="0" fillId="0" borderId="60" xfId="0" applyBorder="1" applyAlignment="1">
      <alignment horizontal="center" vertical="center"/>
    </xf>
    <xf numFmtId="0" fontId="30" fillId="3" borderId="0" xfId="0" applyFont="1" applyFill="1" applyAlignment="1">
      <alignment vertical="center"/>
    </xf>
    <xf numFmtId="0" fontId="30" fillId="3" borderId="0" xfId="0" applyFont="1" applyFill="1" applyBorder="1" applyAlignment="1">
      <alignment vertical="center"/>
    </xf>
    <xf numFmtId="0" fontId="0" fillId="0" borderId="78" xfId="0" applyBorder="1" applyAlignment="1">
      <alignment horizontal="center" vertical="center"/>
    </xf>
    <xf numFmtId="180" fontId="0" fillId="0" borderId="74" xfId="0" applyNumberFormat="1" applyBorder="1" applyAlignment="1">
      <alignment horizontal="center" vertical="center"/>
    </xf>
    <xf numFmtId="0" fontId="0" fillId="0" borderId="79" xfId="0" applyBorder="1" applyAlignment="1">
      <alignment horizontal="center" vertical="center"/>
    </xf>
    <xf numFmtId="0" fontId="0" fillId="0" borderId="78" xfId="0" applyBorder="1" applyAlignment="1">
      <alignment vertical="center"/>
    </xf>
    <xf numFmtId="0" fontId="0" fillId="9" borderId="78" xfId="0" applyFill="1" applyBorder="1" applyAlignment="1">
      <alignment horizontal="center" vertical="center"/>
    </xf>
    <xf numFmtId="180" fontId="0" fillId="0" borderId="78" xfId="0" applyNumberFormat="1" applyBorder="1" applyAlignment="1">
      <alignment horizontal="center" vertical="center"/>
    </xf>
    <xf numFmtId="0" fontId="0" fillId="0" borderId="80" xfId="0" applyBorder="1" applyAlignment="1">
      <alignment horizontal="center" vertical="center"/>
    </xf>
    <xf numFmtId="181" fontId="0" fillId="0" borderId="74" xfId="0" applyNumberFormat="1" applyBorder="1" applyAlignment="1">
      <alignment horizontal="center" vertical="center"/>
    </xf>
    <xf numFmtId="181" fontId="0" fillId="0" borderId="78" xfId="0" applyNumberFormat="1" applyBorder="1" applyAlignment="1">
      <alignment horizontal="center" vertical="center"/>
    </xf>
    <xf numFmtId="0" fontId="0" fillId="0" borderId="60" xfId="0" applyBorder="1" applyAlignment="1">
      <alignment vertical="center"/>
    </xf>
    <xf numFmtId="0" fontId="0" fillId="0" borderId="0" xfId="0" applyBorder="1" applyAlignment="1">
      <alignment horizontal="center" vertical="center"/>
    </xf>
    <xf numFmtId="0" fontId="0" fillId="0" borderId="29" xfId="0" applyBorder="1" applyAlignment="1">
      <alignment vertical="center"/>
    </xf>
    <xf numFmtId="0" fontId="0" fillId="0" borderId="28" xfId="0" applyBorder="1" applyAlignment="1">
      <alignment vertical="center"/>
    </xf>
    <xf numFmtId="0" fontId="0" fillId="0" borderId="65" xfId="0" applyBorder="1" applyAlignment="1">
      <alignment vertical="center"/>
    </xf>
    <xf numFmtId="0" fontId="0" fillId="0" borderId="23" xfId="0" applyBorder="1" applyAlignment="1">
      <alignment vertical="center"/>
    </xf>
    <xf numFmtId="0" fontId="0" fillId="0" borderId="0" xfId="0" applyFont="1" applyBorder="1" applyAlignment="1">
      <alignment vertical="center"/>
    </xf>
    <xf numFmtId="0" fontId="32" fillId="0" borderId="23" xfId="0" applyFont="1" applyBorder="1" applyAlignment="1">
      <alignment horizontal="center" vertical="center"/>
    </xf>
    <xf numFmtId="0" fontId="0" fillId="0" borderId="65" xfId="0" applyFont="1" applyBorder="1" applyAlignment="1">
      <alignment vertical="center"/>
    </xf>
    <xf numFmtId="0" fontId="0" fillId="0" borderId="0" xfId="0" applyFill="1" applyAlignment="1">
      <alignment vertical="center"/>
    </xf>
    <xf numFmtId="0" fontId="0" fillId="0" borderId="65" xfId="0" applyFont="1" applyFill="1" applyBorder="1" applyAlignment="1">
      <alignment vertical="center"/>
    </xf>
    <xf numFmtId="0" fontId="0" fillId="0" borderId="0" xfId="0" applyFont="1" applyFill="1" applyBorder="1" applyAlignment="1">
      <alignment vertical="center"/>
    </xf>
    <xf numFmtId="0" fontId="33" fillId="0" borderId="23" xfId="0" applyFont="1" applyFill="1" applyBorder="1" applyAlignment="1">
      <alignment horizontal="center" vertical="center"/>
    </xf>
    <xf numFmtId="0" fontId="0" fillId="0" borderId="66" xfId="0" applyFont="1" applyBorder="1" applyAlignment="1">
      <alignment vertical="center"/>
    </xf>
    <xf numFmtId="0" fontId="0" fillId="0" borderId="67" xfId="0" applyFont="1" applyBorder="1" applyAlignment="1">
      <alignment vertical="center"/>
    </xf>
    <xf numFmtId="0" fontId="33" fillId="12" borderId="60"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60" xfId="0" applyFont="1" applyBorder="1" applyAlignment="1">
      <alignment horizontal="center" vertical="center"/>
    </xf>
    <xf numFmtId="0" fontId="0" fillId="7" borderId="60" xfId="0" applyFont="1" applyFill="1" applyBorder="1" applyAlignment="1">
      <alignment horizontal="center" vertical="center"/>
    </xf>
    <xf numFmtId="0" fontId="0" fillId="0" borderId="0" xfId="0" applyFont="1" applyAlignment="1">
      <alignment horizontal="center" vertical="center"/>
    </xf>
    <xf numFmtId="0" fontId="37" fillId="0" borderId="0" xfId="0" applyFont="1" applyAlignment="1">
      <alignment horizontal="center" vertical="center"/>
    </xf>
    <xf numFmtId="0" fontId="38" fillId="0" borderId="0" xfId="0" applyFont="1" applyAlignment="1">
      <alignment horizontal="left" vertical="center"/>
    </xf>
    <xf numFmtId="0" fontId="37" fillId="0" borderId="0" xfId="0" applyFont="1" applyAlignment="1">
      <alignment horizontal="center" vertical="center" wrapText="1"/>
    </xf>
    <xf numFmtId="0" fontId="42" fillId="0" borderId="0" xfId="0" applyFont="1" applyAlignment="1">
      <alignment vertical="center"/>
    </xf>
    <xf numFmtId="0" fontId="43" fillId="0" borderId="0" xfId="0" applyFont="1" applyAlignme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horizontal="left" vertical="center"/>
    </xf>
    <xf numFmtId="0" fontId="45" fillId="13" borderId="83" xfId="0" applyFont="1" applyFill="1" applyBorder="1" applyAlignment="1">
      <alignment horizontal="center" vertical="center"/>
    </xf>
    <xf numFmtId="0" fontId="45" fillId="13" borderId="84" xfId="0" applyFont="1" applyFill="1" applyBorder="1" applyAlignment="1">
      <alignment horizontal="center" vertical="center"/>
    </xf>
    <xf numFmtId="0" fontId="45" fillId="13" borderId="85" xfId="0" applyFont="1" applyFill="1" applyBorder="1" applyAlignment="1">
      <alignment horizontal="center" vertical="center"/>
    </xf>
    <xf numFmtId="0" fontId="45" fillId="13" borderId="86" xfId="0" applyFont="1" applyFill="1" applyBorder="1" applyAlignment="1">
      <alignment horizontal="center" vertical="center"/>
    </xf>
    <xf numFmtId="0" fontId="46" fillId="0" borderId="87" xfId="0" applyFont="1" applyBorder="1" applyAlignment="1">
      <alignment horizontal="center" vertical="center"/>
    </xf>
    <xf numFmtId="0" fontId="46" fillId="0" borderId="88" xfId="0" applyFont="1" applyFill="1" applyBorder="1" applyAlignment="1">
      <alignment vertical="center"/>
    </xf>
    <xf numFmtId="0" fontId="46" fillId="0" borderId="91" xfId="0" applyFont="1" applyBorder="1" applyAlignment="1">
      <alignment horizontal="center" vertical="center"/>
    </xf>
    <xf numFmtId="0" fontId="46" fillId="0" borderId="92" xfId="0" applyFont="1" applyFill="1" applyBorder="1" applyAlignment="1">
      <alignment vertical="center"/>
    </xf>
    <xf numFmtId="0" fontId="46" fillId="0" borderId="95" xfId="0" applyFont="1" applyBorder="1" applyAlignment="1">
      <alignment horizontal="center" vertical="center"/>
    </xf>
    <xf numFmtId="0" fontId="46" fillId="0" borderId="96" xfId="0" applyFont="1" applyFill="1" applyBorder="1" applyAlignment="1">
      <alignment horizontal="left" vertical="center" wrapText="1"/>
    </xf>
    <xf numFmtId="0" fontId="46" fillId="0" borderId="101" xfId="0" applyFont="1" applyBorder="1" applyAlignment="1">
      <alignment horizontal="center" vertical="center"/>
    </xf>
    <xf numFmtId="0" fontId="46" fillId="0" borderId="93" xfId="0" applyFont="1" applyFill="1" applyBorder="1" applyAlignment="1">
      <alignment vertical="center" wrapText="1"/>
    </xf>
    <xf numFmtId="0" fontId="47" fillId="0" borderId="88" xfId="0" applyFont="1" applyFill="1" applyBorder="1" applyAlignment="1">
      <alignment vertical="center"/>
    </xf>
    <xf numFmtId="0" fontId="46" fillId="0" borderId="102" xfId="0" applyFont="1" applyFill="1" applyBorder="1" applyAlignment="1">
      <alignment vertical="center"/>
    </xf>
    <xf numFmtId="0" fontId="47" fillId="0" borderId="102" xfId="0" applyFont="1" applyFill="1" applyBorder="1" applyAlignment="1">
      <alignment vertical="center"/>
    </xf>
    <xf numFmtId="0" fontId="46" fillId="0" borderId="102" xfId="0" applyFont="1" applyBorder="1" applyAlignment="1">
      <alignment vertical="center"/>
    </xf>
    <xf numFmtId="0" fontId="46" fillId="0" borderId="98" xfId="0" applyFont="1" applyBorder="1" applyAlignment="1">
      <alignment horizontal="center" vertical="center"/>
    </xf>
    <xf numFmtId="0" fontId="46" fillId="0" borderId="103" xfId="0" applyFont="1" applyBorder="1" applyAlignment="1">
      <alignment vertical="center"/>
    </xf>
    <xf numFmtId="0" fontId="46" fillId="0" borderId="105" xfId="0" applyFont="1" applyBorder="1" applyAlignment="1">
      <alignment horizontal="center" vertical="center"/>
    </xf>
    <xf numFmtId="0" fontId="46" fillId="0" borderId="82" xfId="0" applyFont="1" applyBorder="1" applyAlignment="1">
      <alignment vertical="center"/>
    </xf>
    <xf numFmtId="0" fontId="46" fillId="0" borderId="106" xfId="0" applyFont="1" applyBorder="1" applyAlignment="1">
      <alignment horizontal="center" vertical="center"/>
    </xf>
    <xf numFmtId="0" fontId="46" fillId="0" borderId="84" xfId="0" applyFont="1" applyFill="1" applyBorder="1" applyAlignment="1">
      <alignment vertical="center"/>
    </xf>
    <xf numFmtId="0" fontId="46" fillId="8" borderId="85" xfId="0" applyFont="1" applyFill="1" applyBorder="1" applyAlignment="1">
      <alignment horizontal="center" vertical="center"/>
    </xf>
    <xf numFmtId="0" fontId="46" fillId="0" borderId="86" xfId="0" applyFont="1" applyFill="1" applyBorder="1" applyAlignment="1">
      <alignment vertical="center"/>
    </xf>
    <xf numFmtId="0" fontId="46" fillId="0" borderId="95" xfId="0" applyFont="1" applyFill="1" applyBorder="1" applyAlignment="1">
      <alignment horizontal="center" vertical="center"/>
    </xf>
    <xf numFmtId="0" fontId="46" fillId="0" borderId="99" xfId="0" applyFont="1" applyFill="1" applyBorder="1" applyAlignment="1">
      <alignment horizontal="center" vertical="center"/>
    </xf>
    <xf numFmtId="0" fontId="46" fillId="0" borderId="100" xfId="0" applyFont="1" applyBorder="1" applyAlignment="1">
      <alignment vertical="center"/>
    </xf>
    <xf numFmtId="0" fontId="46" fillId="0" borderId="98" xfId="0" applyFont="1" applyFill="1" applyBorder="1" applyAlignment="1">
      <alignment horizontal="center" vertical="center"/>
    </xf>
    <xf numFmtId="0" fontId="46" fillId="0" borderId="96" xfId="0" applyFont="1" applyBorder="1" applyAlignment="1">
      <alignment vertical="center"/>
    </xf>
    <xf numFmtId="0" fontId="46" fillId="0" borderId="61" xfId="0" applyFont="1" applyBorder="1" applyAlignment="1">
      <alignment horizontal="center" vertical="center"/>
    </xf>
    <xf numFmtId="0" fontId="46" fillId="0" borderId="106" xfId="0" applyFont="1" applyFill="1" applyBorder="1" applyAlignment="1">
      <alignment horizontal="center" vertical="center"/>
    </xf>
    <xf numFmtId="0" fontId="46" fillId="0" borderId="84" xfId="0" applyFont="1" applyBorder="1" applyAlignment="1">
      <alignment vertical="center"/>
    </xf>
    <xf numFmtId="0" fontId="46" fillId="0" borderId="86" xfId="0" applyFont="1" applyBorder="1" applyAlignment="1">
      <alignment vertical="center"/>
    </xf>
    <xf numFmtId="0" fontId="46" fillId="0" borderId="83" xfId="0" applyFont="1" applyBorder="1" applyAlignment="1">
      <alignment horizontal="center" vertical="center"/>
    </xf>
    <xf numFmtId="0" fontId="46" fillId="0" borderId="107" xfId="0" applyFont="1" applyBorder="1" applyAlignment="1">
      <alignment horizontal="center" vertical="center"/>
    </xf>
    <xf numFmtId="0" fontId="46" fillId="0" borderId="86" xfId="0" applyFont="1" applyBorder="1" applyAlignment="1">
      <alignment horizontal="center" vertical="center"/>
    </xf>
    <xf numFmtId="0" fontId="46" fillId="0" borderId="0" xfId="0" applyFont="1" applyFill="1" applyBorder="1" applyAlignment="1">
      <alignment horizontal="center" vertical="center"/>
    </xf>
    <xf numFmtId="0" fontId="46" fillId="0" borderId="106" xfId="0" applyFont="1" applyBorder="1" applyAlignment="1">
      <alignment horizontal="center" vertical="center" wrapText="1"/>
    </xf>
    <xf numFmtId="0" fontId="46" fillId="0" borderId="84" xfId="0" applyFont="1" applyFill="1" applyBorder="1" applyAlignment="1">
      <alignment vertical="center" wrapText="1"/>
    </xf>
    <xf numFmtId="0" fontId="47" fillId="8" borderId="85" xfId="0" applyFont="1" applyFill="1" applyBorder="1" applyAlignment="1">
      <alignment horizontal="center" vertical="center" wrapText="1"/>
    </xf>
    <xf numFmtId="0" fontId="46" fillId="0" borderId="96" xfId="0" applyFont="1" applyFill="1" applyBorder="1" applyAlignment="1">
      <alignment vertical="center"/>
    </xf>
    <xf numFmtId="0" fontId="46" fillId="0" borderId="89" xfId="0" applyFont="1" applyFill="1" applyBorder="1" applyAlignment="1">
      <alignment vertical="center" wrapText="1"/>
    </xf>
    <xf numFmtId="0" fontId="46" fillId="0" borderId="100" xfId="0" applyFont="1" applyFill="1" applyBorder="1" applyAlignment="1">
      <alignment horizontal="left" vertical="center" wrapText="1"/>
    </xf>
    <xf numFmtId="0" fontId="46" fillId="0" borderId="92" xfId="0" applyFont="1" applyFill="1" applyBorder="1" applyAlignment="1">
      <alignment horizontal="left" vertical="center" wrapText="1"/>
    </xf>
    <xf numFmtId="0" fontId="47" fillId="8" borderId="81" xfId="0" applyFont="1" applyFill="1" applyBorder="1" applyAlignment="1">
      <alignment horizontal="center" vertical="center"/>
    </xf>
    <xf numFmtId="0" fontId="46" fillId="0" borderId="110" xfId="0" applyFont="1" applyFill="1" applyBorder="1" applyAlignment="1">
      <alignment vertical="center"/>
    </xf>
    <xf numFmtId="0" fontId="46" fillId="0" borderId="109" xfId="0" applyFont="1" applyBorder="1" applyAlignment="1">
      <alignment horizontal="center" vertical="center" wrapText="1"/>
    </xf>
    <xf numFmtId="0" fontId="46" fillId="0" borderId="61" xfId="0" applyFont="1" applyFill="1" applyBorder="1" applyAlignment="1">
      <alignment vertical="center" wrapText="1"/>
    </xf>
    <xf numFmtId="0" fontId="47" fillId="8" borderId="0" xfId="0" applyFont="1" applyFill="1" applyBorder="1" applyAlignment="1">
      <alignment horizontal="center" vertical="center"/>
    </xf>
    <xf numFmtId="0" fontId="46" fillId="0" borderId="97" xfId="0" applyFont="1" applyFill="1" applyBorder="1" applyAlignment="1">
      <alignment vertical="center"/>
    </xf>
    <xf numFmtId="0" fontId="47" fillId="8" borderId="44" xfId="0" applyFont="1" applyFill="1" applyBorder="1" applyAlignment="1">
      <alignment horizontal="center" vertical="center"/>
    </xf>
    <xf numFmtId="0" fontId="46" fillId="0" borderId="111" xfId="0" applyFont="1" applyFill="1" applyBorder="1" applyAlignment="1">
      <alignment vertical="center"/>
    </xf>
    <xf numFmtId="0" fontId="46" fillId="0" borderId="103" xfId="0" applyFont="1" applyFill="1" applyBorder="1" applyAlignment="1">
      <alignment vertical="center"/>
    </xf>
    <xf numFmtId="0" fontId="47" fillId="8" borderId="40" xfId="0" applyFont="1" applyFill="1" applyBorder="1" applyAlignment="1">
      <alignment horizontal="center" vertical="center"/>
    </xf>
    <xf numFmtId="0" fontId="46" fillId="0" borderId="112" xfId="0" applyFont="1" applyFill="1" applyBorder="1" applyAlignment="1">
      <alignment vertical="center"/>
    </xf>
    <xf numFmtId="0" fontId="47" fillId="8" borderId="114" xfId="0" applyFont="1" applyFill="1" applyBorder="1" applyAlignment="1">
      <alignment horizontal="center" vertical="center"/>
    </xf>
    <xf numFmtId="0" fontId="46" fillId="0" borderId="111" xfId="0" applyFont="1" applyFill="1" applyBorder="1" applyAlignment="1">
      <alignment horizontal="left" vertical="center"/>
    </xf>
    <xf numFmtId="0" fontId="46" fillId="0" borderId="100" xfId="0" applyFont="1" applyFill="1" applyBorder="1" applyAlignment="1">
      <alignment vertical="center"/>
    </xf>
    <xf numFmtId="0" fontId="46" fillId="0" borderId="89" xfId="0" applyFont="1" applyFill="1" applyBorder="1" applyAlignment="1">
      <alignment vertical="center"/>
    </xf>
    <xf numFmtId="0" fontId="47" fillId="8" borderId="89" xfId="0" applyFont="1" applyFill="1" applyBorder="1" applyAlignment="1">
      <alignment horizontal="center" vertical="center"/>
    </xf>
    <xf numFmtId="0" fontId="46" fillId="0" borderId="90" xfId="0" applyFont="1" applyFill="1" applyBorder="1" applyAlignment="1">
      <alignment vertical="center"/>
    </xf>
    <xf numFmtId="20" fontId="46" fillId="0" borderId="111" xfId="0" applyNumberFormat="1" applyFont="1" applyFill="1" applyBorder="1" applyAlignment="1">
      <alignment vertical="center"/>
    </xf>
    <xf numFmtId="0" fontId="46" fillId="0" borderId="93" xfId="0" applyFont="1" applyFill="1" applyBorder="1" applyAlignment="1">
      <alignment vertical="center"/>
    </xf>
    <xf numFmtId="0" fontId="47" fillId="8" borderId="115" xfId="0" applyFont="1" applyFill="1" applyBorder="1" applyAlignment="1">
      <alignment horizontal="center" vertical="center"/>
    </xf>
    <xf numFmtId="0" fontId="46" fillId="0" borderId="94" xfId="0" applyFont="1" applyFill="1" applyBorder="1" applyAlignment="1">
      <alignment vertical="center"/>
    </xf>
    <xf numFmtId="0" fontId="46" fillId="0" borderId="0" xfId="0" applyFont="1" applyAlignment="1">
      <alignment vertical="center"/>
    </xf>
    <xf numFmtId="0" fontId="50" fillId="0" borderId="0" xfId="0" applyFont="1" applyAlignment="1">
      <alignment horizontal="right" vertical="center"/>
    </xf>
    <xf numFmtId="0" fontId="49" fillId="15" borderId="116" xfId="0" applyFont="1" applyFill="1" applyBorder="1" applyAlignment="1">
      <alignment horizontal="center" vertical="center"/>
    </xf>
    <xf numFmtId="0" fontId="43" fillId="15" borderId="61" xfId="0" applyFont="1" applyFill="1" applyBorder="1" applyAlignment="1">
      <alignment vertical="center"/>
    </xf>
    <xf numFmtId="0" fontId="42" fillId="15" borderId="61" xfId="0" applyFont="1" applyFill="1" applyBorder="1" applyAlignment="1">
      <alignment vertical="center"/>
    </xf>
    <xf numFmtId="0" fontId="43" fillId="15" borderId="117" xfId="0" applyFont="1" applyFill="1" applyBorder="1" applyAlignment="1">
      <alignment vertical="center"/>
    </xf>
    <xf numFmtId="0" fontId="42" fillId="15" borderId="117" xfId="0" applyFont="1" applyFill="1" applyBorder="1" applyAlignment="1">
      <alignment vertical="center"/>
    </xf>
    <xf numFmtId="0" fontId="43" fillId="0" borderId="116" xfId="0" applyFont="1" applyFill="1" applyBorder="1" applyAlignment="1">
      <alignment vertical="center"/>
    </xf>
    <xf numFmtId="0" fontId="42" fillId="0" borderId="116" xfId="0" applyFont="1" applyFill="1" applyBorder="1" applyAlignment="1">
      <alignment vertical="center"/>
    </xf>
    <xf numFmtId="0" fontId="43" fillId="0" borderId="61" xfId="0" applyFont="1" applyBorder="1" applyAlignment="1">
      <alignment vertical="center"/>
    </xf>
    <xf numFmtId="0" fontId="42" fillId="0" borderId="61" xfId="0" applyFont="1" applyBorder="1" applyAlignment="1">
      <alignment vertical="center"/>
    </xf>
    <xf numFmtId="0" fontId="43" fillId="0" borderId="61" xfId="0" applyFont="1" applyFill="1" applyBorder="1" applyAlignment="1">
      <alignment vertical="center"/>
    </xf>
    <xf numFmtId="0" fontId="42" fillId="0" borderId="61" xfId="0" applyFont="1" applyFill="1" applyBorder="1" applyAlignment="1">
      <alignment vertical="center"/>
    </xf>
    <xf numFmtId="0" fontId="43" fillId="0" borderId="117" xfId="0" applyFont="1" applyBorder="1" applyAlignment="1">
      <alignment vertical="center"/>
    </xf>
    <xf numFmtId="0" fontId="42" fillId="0" borderId="117" xfId="0" applyFont="1" applyBorder="1" applyAlignment="1">
      <alignment vertical="center"/>
    </xf>
    <xf numFmtId="0" fontId="43" fillId="15" borderId="116" xfId="0" applyFont="1" applyFill="1" applyBorder="1" applyAlignment="1">
      <alignment vertical="center"/>
    </xf>
    <xf numFmtId="0" fontId="42" fillId="15" borderId="116" xfId="0" applyFont="1" applyFill="1" applyBorder="1" applyAlignment="1">
      <alignment vertical="center"/>
    </xf>
    <xf numFmtId="0" fontId="43" fillId="0" borderId="0" xfId="0" applyFont="1" applyBorder="1" applyAlignment="1">
      <alignment horizontal="center" vertical="center" wrapText="1"/>
    </xf>
    <xf numFmtId="0" fontId="43" fillId="0" borderId="0" xfId="0" applyFont="1" applyBorder="1" applyAlignment="1">
      <alignment vertical="center"/>
    </xf>
    <xf numFmtId="0" fontId="42" fillId="0" borderId="0" xfId="0" applyFont="1" applyBorder="1" applyAlignment="1">
      <alignment vertical="center"/>
    </xf>
    <xf numFmtId="0" fontId="43" fillId="0" borderId="0" xfId="0" applyFont="1" applyAlignment="1">
      <alignment horizontal="right" vertical="center"/>
    </xf>
    <xf numFmtId="0" fontId="51" fillId="7" borderId="16" xfId="0" applyFont="1" applyFill="1" applyBorder="1" applyAlignment="1">
      <alignment vertical="center"/>
    </xf>
    <xf numFmtId="0" fontId="51" fillId="7" borderId="60" xfId="0" applyFont="1" applyFill="1" applyBorder="1" applyAlignment="1">
      <alignment vertical="center"/>
    </xf>
    <xf numFmtId="0" fontId="0" fillId="0" borderId="0" xfId="0" applyAlignment="1">
      <alignment horizontal="center"/>
    </xf>
    <xf numFmtId="0" fontId="0" fillId="0" borderId="60" xfId="0" applyBorder="1" applyAlignment="1">
      <alignment horizontal="center"/>
    </xf>
    <xf numFmtId="0" fontId="0" fillId="16" borderId="60" xfId="0" applyFill="1" applyBorder="1"/>
    <xf numFmtId="0" fontId="0" fillId="16" borderId="60" xfId="0" applyFill="1" applyBorder="1" applyAlignment="1">
      <alignment horizontal="center"/>
    </xf>
    <xf numFmtId="0" fontId="3" fillId="0" borderId="60" xfId="0" applyNumberFormat="1" applyFont="1" applyBorder="1"/>
    <xf numFmtId="2" fontId="0" fillId="0" borderId="60" xfId="0" applyNumberFormat="1" applyBorder="1"/>
    <xf numFmtId="0" fontId="0" fillId="0" borderId="63" xfId="0" applyBorder="1"/>
    <xf numFmtId="0" fontId="0" fillId="16" borderId="116" xfId="0" applyFill="1" applyBorder="1" applyAlignment="1">
      <alignment horizontal="center"/>
    </xf>
    <xf numFmtId="0" fontId="3" fillId="0" borderId="117" xfId="0" applyNumberFormat="1" applyFont="1" applyBorder="1"/>
    <xf numFmtId="0" fontId="29" fillId="0" borderId="106" xfId="0" applyFont="1" applyBorder="1"/>
    <xf numFmtId="0" fontId="29" fillId="0" borderId="84" xfId="0" applyFont="1" applyBorder="1"/>
    <xf numFmtId="0" fontId="29" fillId="0" borderId="86" xfId="0" applyFont="1" applyBorder="1"/>
    <xf numFmtId="0" fontId="0" fillId="0" borderId="0" xfId="0" applyAlignment="1">
      <alignment horizontal="center"/>
    </xf>
    <xf numFmtId="0" fontId="0" fillId="0" borderId="83" xfId="0" applyBorder="1" applyAlignment="1">
      <alignment horizontal="center"/>
    </xf>
    <xf numFmtId="0" fontId="0" fillId="0" borderId="120" xfId="0" applyBorder="1" applyAlignment="1">
      <alignment horizontal="center"/>
    </xf>
    <xf numFmtId="0" fontId="0" fillId="0" borderId="121" xfId="0" applyBorder="1" applyAlignment="1">
      <alignment horizontal="center"/>
    </xf>
    <xf numFmtId="0" fontId="6" fillId="0" borderId="122" xfId="0" applyFont="1" applyBorder="1" applyAlignment="1">
      <alignment horizontal="center"/>
    </xf>
    <xf numFmtId="0" fontId="0" fillId="0" borderId="123" xfId="0" applyBorder="1" applyAlignment="1">
      <alignment horizontal="center"/>
    </xf>
    <xf numFmtId="0" fontId="3" fillId="0" borderId="124" xfId="0" applyFont="1" applyBorder="1" applyAlignment="1">
      <alignment horizontal="center"/>
    </xf>
    <xf numFmtId="0" fontId="3" fillId="0" borderId="125" xfId="0" applyFont="1" applyBorder="1" applyAlignment="1">
      <alignment horizontal="center"/>
    </xf>
    <xf numFmtId="0" fontId="6" fillId="0" borderId="0" xfId="0" applyFont="1" applyBorder="1" applyAlignment="1">
      <alignment horizontal="center"/>
    </xf>
    <xf numFmtId="0" fontId="0" fillId="0" borderId="0" xfId="0" applyAlignment="1">
      <alignment horizontal="left"/>
    </xf>
    <xf numFmtId="0" fontId="0" fillId="0" borderId="126" xfId="0" applyBorder="1" applyAlignment="1">
      <alignment horizontal="center"/>
    </xf>
    <xf numFmtId="0" fontId="3" fillId="0" borderId="127" xfId="0" applyFont="1" applyBorder="1" applyAlignment="1">
      <alignment horizontal="center"/>
    </xf>
    <xf numFmtId="0" fontId="6" fillId="0" borderId="125" xfId="0" applyFont="1" applyBorder="1" applyAlignment="1">
      <alignment horizontal="center"/>
    </xf>
    <xf numFmtId="0" fontId="0" fillId="0" borderId="60" xfId="0" applyFont="1" applyBorder="1" applyAlignment="1">
      <alignment horizontal="center"/>
    </xf>
    <xf numFmtId="0" fontId="3" fillId="0" borderId="60" xfId="0" applyFont="1" applyBorder="1" applyAlignment="1">
      <alignment horizontal="center"/>
    </xf>
    <xf numFmtId="0" fontId="52" fillId="0" borderId="60" xfId="0" applyFont="1" applyBorder="1" applyAlignment="1">
      <alignment horizontal="center"/>
    </xf>
    <xf numFmtId="0" fontId="53" fillId="8" borderId="0" xfId="0" applyFont="1" applyFill="1" applyBorder="1" applyProtection="1"/>
    <xf numFmtId="0" fontId="29" fillId="7" borderId="16" xfId="0" applyFont="1" applyFill="1" applyBorder="1" applyAlignment="1">
      <alignment vertical="center"/>
    </xf>
    <xf numFmtId="0" fontId="0" fillId="0" borderId="60" xfId="0" applyBorder="1" applyAlignment="1">
      <alignment horizontal="center" vertical="center"/>
    </xf>
    <xf numFmtId="0" fontId="54" fillId="7" borderId="16" xfId="0" applyFont="1" applyFill="1" applyBorder="1" applyAlignment="1">
      <alignment vertical="center"/>
    </xf>
    <xf numFmtId="0" fontId="54" fillId="6" borderId="16" xfId="0" applyFont="1" applyFill="1" applyBorder="1" applyAlignment="1">
      <alignment vertical="center"/>
    </xf>
    <xf numFmtId="0" fontId="0" fillId="7" borderId="16" xfId="0" applyFont="1" applyFill="1" applyBorder="1" applyAlignment="1">
      <alignment vertical="center"/>
    </xf>
    <xf numFmtId="0" fontId="0" fillId="0" borderId="0" xfId="0" applyAlignment="1">
      <alignment vertical="center" wrapText="1"/>
    </xf>
    <xf numFmtId="0" fontId="55" fillId="6" borderId="16" xfId="0" applyFont="1" applyFill="1" applyBorder="1" applyAlignment="1">
      <alignment vertical="center"/>
    </xf>
    <xf numFmtId="0" fontId="3" fillId="3" borderId="0" xfId="0" applyFont="1" applyFill="1" applyAlignment="1" applyProtection="1">
      <alignment horizontal="center"/>
    </xf>
    <xf numFmtId="0" fontId="3" fillId="3" borderId="0" xfId="0" applyNumberFormat="1" applyFont="1" applyFill="1" applyAlignment="1" applyProtection="1">
      <alignment horizontal="left"/>
    </xf>
    <xf numFmtId="0" fontId="25" fillId="8" borderId="39" xfId="0" applyFont="1" applyFill="1" applyBorder="1" applyAlignment="1">
      <alignment horizontal="right" vertical="center"/>
    </xf>
    <xf numFmtId="0" fontId="25" fillId="8" borderId="40" xfId="0" applyFont="1" applyFill="1" applyBorder="1" applyAlignment="1">
      <alignment horizontal="right" vertical="center"/>
    </xf>
    <xf numFmtId="0" fontId="25" fillId="8" borderId="40" xfId="0" applyFont="1" applyFill="1" applyBorder="1" applyAlignment="1">
      <alignment horizontal="left" vertical="center" shrinkToFit="1"/>
    </xf>
    <xf numFmtId="0" fontId="25" fillId="8" borderId="41" xfId="0" applyFont="1" applyFill="1" applyBorder="1" applyAlignment="1">
      <alignment horizontal="left" vertical="center" shrinkToFit="1"/>
    </xf>
    <xf numFmtId="0" fontId="9" fillId="8" borderId="39" xfId="0" applyFont="1" applyFill="1" applyBorder="1" applyAlignment="1">
      <alignment horizontal="center" vertical="center"/>
    </xf>
    <xf numFmtId="0" fontId="9" fillId="0" borderId="40" xfId="0" applyFont="1" applyBorder="1"/>
    <xf numFmtId="0" fontId="9" fillId="0" borderId="42" xfId="0" applyFont="1" applyBorder="1"/>
    <xf numFmtId="0" fontId="9" fillId="8" borderId="46" xfId="0" applyFont="1" applyFill="1" applyBorder="1" applyAlignment="1" applyProtection="1">
      <alignment horizontal="center" vertical="center" shrinkToFit="1"/>
      <protection locked="0"/>
    </xf>
    <xf numFmtId="0" fontId="9" fillId="8" borderId="47" xfId="0" applyFont="1" applyFill="1" applyBorder="1" applyAlignment="1" applyProtection="1">
      <alignment horizontal="center" vertical="center" shrinkToFit="1"/>
      <protection locked="0"/>
    </xf>
    <xf numFmtId="0" fontId="9" fillId="8" borderId="48" xfId="0" applyFont="1" applyFill="1" applyBorder="1" applyAlignment="1" applyProtection="1">
      <alignment horizontal="center" vertical="center" shrinkToFit="1"/>
      <protection locked="0"/>
    </xf>
    <xf numFmtId="0" fontId="5" fillId="8" borderId="0" xfId="0" applyFont="1" applyFill="1" applyBorder="1" applyAlignment="1" applyProtection="1">
      <alignment horizontal="left" shrinkToFit="1"/>
    </xf>
    <xf numFmtId="0" fontId="5" fillId="8" borderId="13" xfId="0" applyFont="1" applyFill="1" applyBorder="1" applyAlignment="1" applyProtection="1">
      <alignment horizontal="left" shrinkToFit="1"/>
    </xf>
    <xf numFmtId="0" fontId="56" fillId="8" borderId="0" xfId="0" applyFont="1" applyFill="1" applyBorder="1" applyAlignment="1">
      <alignment horizontal="center" vertical="top" wrapText="1"/>
    </xf>
    <xf numFmtId="0" fontId="56" fillId="8" borderId="13" xfId="0" applyFont="1" applyFill="1" applyBorder="1" applyAlignment="1">
      <alignment horizontal="center" vertical="top" wrapText="1"/>
    </xf>
    <xf numFmtId="0" fontId="0" fillId="3" borderId="0" xfId="0" applyFont="1" applyFill="1" applyBorder="1" applyAlignment="1" applyProtection="1">
      <alignment horizontal="left" vertical="center" wrapText="1"/>
    </xf>
    <xf numFmtId="0" fontId="0" fillId="8" borderId="39" xfId="0" applyFont="1" applyFill="1" applyBorder="1" applyAlignment="1">
      <alignment horizontal="center" vertical="center"/>
    </xf>
    <xf numFmtId="0" fontId="0" fillId="8" borderId="40" xfId="0" applyFont="1" applyFill="1" applyBorder="1" applyAlignment="1">
      <alignment horizontal="center" vertical="center"/>
    </xf>
    <xf numFmtId="0" fontId="0" fillId="8" borderId="42"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5" xfId="0" applyFont="1" applyFill="1" applyBorder="1" applyAlignment="1">
      <alignment horizontal="center" vertical="center"/>
    </xf>
    <xf numFmtId="0" fontId="5" fillId="8" borderId="36" xfId="0" applyFont="1" applyFill="1" applyBorder="1" applyAlignment="1" applyProtection="1">
      <alignment horizontal="center" vertical="center"/>
    </xf>
    <xf numFmtId="0" fontId="19" fillId="8" borderId="40" xfId="0" applyFont="1" applyFill="1" applyBorder="1" applyAlignment="1">
      <alignment horizontal="left" vertical="center"/>
    </xf>
    <xf numFmtId="0" fontId="19" fillId="8" borderId="41" xfId="0" applyFont="1" applyFill="1" applyBorder="1" applyAlignment="1">
      <alignment horizontal="left" vertical="center"/>
    </xf>
    <xf numFmtId="0" fontId="19" fillId="8" borderId="39" xfId="0" applyFont="1" applyFill="1" applyBorder="1" applyAlignment="1">
      <alignment horizontal="right" vertical="center"/>
    </xf>
    <xf numFmtId="0" fontId="19" fillId="8" borderId="40" xfId="0" applyFont="1" applyFill="1" applyBorder="1" applyAlignment="1">
      <alignment horizontal="right" vertical="center"/>
    </xf>
    <xf numFmtId="180" fontId="5" fillId="8" borderId="34" xfId="0" applyNumberFormat="1" applyFont="1" applyFill="1" applyBorder="1" applyAlignment="1" applyProtection="1">
      <alignment horizontal="center" vertical="center"/>
    </xf>
    <xf numFmtId="180" fontId="0" fillId="0" borderId="32" xfId="0" applyNumberFormat="1" applyBorder="1" applyAlignment="1">
      <alignment horizontal="center"/>
    </xf>
    <xf numFmtId="180" fontId="0" fillId="0" borderId="33" xfId="0" applyNumberFormat="1" applyBorder="1" applyAlignment="1">
      <alignment horizontal="center"/>
    </xf>
    <xf numFmtId="0" fontId="0" fillId="10" borderId="43" xfId="0" applyFill="1" applyBorder="1" applyAlignment="1">
      <alignment horizontal="center" vertical="center"/>
    </xf>
    <xf numFmtId="0" fontId="0" fillId="10" borderId="44" xfId="0" applyFont="1" applyFill="1" applyBorder="1" applyAlignment="1">
      <alignment horizontal="center" vertical="center"/>
    </xf>
    <xf numFmtId="0" fontId="0" fillId="10" borderId="45" xfId="0" applyFont="1" applyFill="1" applyBorder="1" applyAlignment="1">
      <alignment horizontal="center" vertical="center"/>
    </xf>
    <xf numFmtId="0" fontId="5" fillId="8" borderId="34" xfId="0" applyFont="1" applyFill="1" applyBorder="1" applyAlignment="1" applyProtection="1">
      <alignment vertical="center"/>
    </xf>
    <xf numFmtId="0" fontId="5" fillId="8" borderId="35" xfId="0" applyFont="1" applyFill="1" applyBorder="1" applyAlignment="1" applyProtection="1">
      <alignment vertical="center"/>
    </xf>
    <xf numFmtId="0" fontId="5" fillId="8" borderId="31" xfId="0" applyFont="1" applyFill="1" applyBorder="1" applyAlignment="1" applyProtection="1">
      <alignment horizontal="center" vertical="center"/>
    </xf>
    <xf numFmtId="0" fontId="5" fillId="8" borderId="32" xfId="0" applyFont="1" applyFill="1" applyBorder="1" applyAlignment="1" applyProtection="1">
      <alignment horizontal="center" vertical="center"/>
    </xf>
    <xf numFmtId="0" fontId="5" fillId="8" borderId="35" xfId="0" applyFont="1" applyFill="1" applyBorder="1" applyAlignment="1" applyProtection="1">
      <alignment horizontal="center" vertical="center"/>
    </xf>
    <xf numFmtId="0" fontId="5" fillId="8" borderId="0" xfId="0" applyFont="1" applyFill="1" applyBorder="1" applyAlignment="1" applyProtection="1">
      <alignment horizontal="right"/>
    </xf>
    <xf numFmtId="0" fontId="7" fillId="4" borderId="16" xfId="0" applyFont="1" applyFill="1" applyBorder="1" applyAlignment="1" applyProtection="1">
      <alignment horizontal="center" vertical="center"/>
    </xf>
    <xf numFmtId="0" fontId="16" fillId="0" borderId="17" xfId="0" applyFont="1" applyFill="1" applyBorder="1" applyAlignment="1" applyProtection="1">
      <alignment horizontal="center" vertical="center"/>
      <protection locked="0"/>
    </xf>
    <xf numFmtId="0" fontId="16" fillId="0" borderId="18" xfId="0" applyFont="1" applyFill="1" applyBorder="1" applyAlignment="1" applyProtection="1">
      <alignment horizontal="center" vertical="center"/>
      <protection locked="0"/>
    </xf>
    <xf numFmtId="0" fontId="16" fillId="0" borderId="16" xfId="0" applyFont="1" applyFill="1" applyBorder="1" applyAlignment="1" applyProtection="1">
      <alignment horizontal="center" vertical="center"/>
      <protection locked="0"/>
    </xf>
    <xf numFmtId="0" fontId="0" fillId="4" borderId="16" xfId="0" applyFill="1" applyBorder="1" applyAlignment="1" applyProtection="1">
      <alignment horizontal="center" vertical="center"/>
    </xf>
    <xf numFmtId="0" fontId="16" fillId="4" borderId="16" xfId="0" applyFont="1" applyFill="1" applyBorder="1" applyAlignment="1" applyProtection="1">
      <alignment horizontal="center" vertical="center"/>
      <protection locked="0"/>
    </xf>
    <xf numFmtId="177" fontId="5" fillId="8" borderId="0" xfId="0" applyNumberFormat="1" applyFont="1" applyFill="1" applyBorder="1" applyAlignment="1" applyProtection="1">
      <alignment horizontal="left"/>
    </xf>
    <xf numFmtId="0" fontId="18" fillId="8" borderId="0" xfId="0" applyFont="1" applyFill="1" applyBorder="1" applyAlignment="1" applyProtection="1">
      <alignment horizontal="left" shrinkToFit="1"/>
      <protection locked="0"/>
    </xf>
    <xf numFmtId="0" fontId="18" fillId="8" borderId="13" xfId="0" applyFont="1" applyFill="1" applyBorder="1" applyAlignment="1" applyProtection="1">
      <alignment horizontal="left" shrinkToFit="1"/>
      <protection locked="0"/>
    </xf>
    <xf numFmtId="0" fontId="25" fillId="8" borderId="12" xfId="0" applyFont="1" applyFill="1" applyBorder="1" applyAlignment="1" applyProtection="1">
      <alignment horizontal="left" vertical="center" shrinkToFit="1"/>
    </xf>
    <xf numFmtId="179" fontId="3" fillId="8" borderId="0" xfId="0" applyNumberFormat="1" applyFont="1" applyFill="1" applyBorder="1" applyAlignment="1" applyProtection="1">
      <alignment horizontal="left" shrinkToFit="1"/>
      <protection locked="0"/>
    </xf>
    <xf numFmtId="0" fontId="5" fillId="8" borderId="50" xfId="0" applyFont="1" applyFill="1" applyBorder="1" applyAlignment="1" applyProtection="1">
      <alignment horizontal="center" vertical="center"/>
    </xf>
    <xf numFmtId="0" fontId="5" fillId="8" borderId="55" xfId="0" applyFont="1" applyFill="1" applyBorder="1" applyAlignment="1" applyProtection="1">
      <alignment horizontal="center" vertical="center"/>
    </xf>
    <xf numFmtId="0" fontId="5" fillId="8" borderId="75" xfId="0" applyFont="1" applyFill="1" applyBorder="1" applyAlignment="1" applyProtection="1">
      <alignment horizontal="left" vertical="top"/>
    </xf>
    <xf numFmtId="0" fontId="5" fillId="8" borderId="69" xfId="0" applyFont="1" applyFill="1" applyBorder="1" applyAlignment="1" applyProtection="1">
      <alignment horizontal="left" vertical="top"/>
    </xf>
    <xf numFmtId="0" fontId="5" fillId="8" borderId="76" xfId="0" applyFont="1" applyFill="1" applyBorder="1" applyAlignment="1" applyProtection="1">
      <alignment horizontal="left" vertical="top"/>
    </xf>
    <xf numFmtId="0" fontId="5" fillId="8" borderId="11" xfId="0" applyFont="1" applyFill="1" applyBorder="1" applyAlignment="1" applyProtection="1">
      <alignment horizontal="left" vertical="top"/>
    </xf>
    <xf numFmtId="0" fontId="5" fillId="8" borderId="0" xfId="0" applyFont="1" applyFill="1" applyBorder="1" applyAlignment="1" applyProtection="1">
      <alignment horizontal="left" vertical="top"/>
    </xf>
    <xf numFmtId="0" fontId="5" fillId="8" borderId="56" xfId="0" applyFont="1" applyFill="1" applyBorder="1" applyAlignment="1" applyProtection="1">
      <alignment horizontal="left" vertical="top"/>
    </xf>
    <xf numFmtId="177" fontId="5" fillId="8" borderId="0" xfId="0" applyNumberFormat="1" applyFont="1" applyFill="1" applyBorder="1" applyAlignment="1">
      <alignment horizontal="left"/>
    </xf>
    <xf numFmtId="0" fontId="5" fillId="8" borderId="49" xfId="0" applyFont="1" applyFill="1" applyBorder="1" applyAlignment="1" applyProtection="1">
      <alignment horizontal="center" vertical="center"/>
    </xf>
    <xf numFmtId="0" fontId="5" fillId="8" borderId="50" xfId="0" applyFont="1" applyFill="1" applyBorder="1" applyAlignment="1">
      <alignment horizontal="center" vertical="center"/>
    </xf>
    <xf numFmtId="0" fontId="5" fillId="8" borderId="51" xfId="0" applyFont="1" applyFill="1" applyBorder="1" applyAlignment="1">
      <alignment horizontal="center" vertical="center"/>
    </xf>
    <xf numFmtId="0" fontId="25" fillId="2" borderId="12" xfId="0" applyFont="1" applyFill="1" applyBorder="1" applyAlignment="1" applyProtection="1">
      <alignment horizontal="center" vertical="center" shrinkToFit="1"/>
    </xf>
    <xf numFmtId="0" fontId="5" fillId="8" borderId="0" xfId="0" applyFont="1" applyFill="1" applyBorder="1" applyAlignment="1" applyProtection="1">
      <alignment horizontal="left"/>
    </xf>
    <xf numFmtId="0" fontId="5" fillId="8" borderId="0" xfId="0" applyFont="1" applyFill="1" applyBorder="1" applyAlignment="1" applyProtection="1">
      <alignment horizontal="center" vertical="center"/>
    </xf>
    <xf numFmtId="0" fontId="5" fillId="8" borderId="30" xfId="0" applyFont="1" applyFill="1" applyBorder="1" applyAlignment="1">
      <alignment horizontal="center" vertical="center"/>
    </xf>
    <xf numFmtId="180" fontId="5" fillId="8" borderId="30" xfId="0" applyNumberFormat="1" applyFont="1" applyFill="1" applyBorder="1" applyAlignment="1" applyProtection="1">
      <alignment horizontal="center" vertical="center"/>
    </xf>
    <xf numFmtId="180" fontId="0" fillId="0" borderId="30" xfId="0" applyNumberFormat="1" applyBorder="1" applyAlignment="1">
      <alignment horizontal="center"/>
    </xf>
    <xf numFmtId="180" fontId="0" fillId="0" borderId="38" xfId="0" applyNumberFormat="1" applyBorder="1" applyAlignment="1">
      <alignment horizontal="center"/>
    </xf>
    <xf numFmtId="0" fontId="5" fillId="8" borderId="37" xfId="0" applyFont="1" applyFill="1" applyBorder="1" applyAlignment="1" applyProtection="1">
      <alignment vertical="center"/>
    </xf>
    <xf numFmtId="0" fontId="5" fillId="8" borderId="30" xfId="0" applyFont="1" applyFill="1" applyBorder="1" applyAlignment="1" applyProtection="1">
      <alignment vertical="center"/>
    </xf>
    <xf numFmtId="0" fontId="5" fillId="8" borderId="30" xfId="0" applyFont="1" applyFill="1" applyBorder="1" applyAlignment="1" applyProtection="1">
      <alignment horizontal="center" vertical="center"/>
    </xf>
    <xf numFmtId="0" fontId="0" fillId="4" borderId="63" xfId="0" applyFont="1" applyFill="1" applyBorder="1" applyAlignment="1" applyProtection="1">
      <alignment horizontal="center" vertical="center"/>
    </xf>
    <xf numFmtId="0" fontId="0" fillId="4" borderId="73" xfId="0" applyFont="1" applyFill="1" applyBorder="1" applyAlignment="1" applyProtection="1">
      <alignment horizontal="center" vertical="center"/>
    </xf>
    <xf numFmtId="0" fontId="0" fillId="4" borderId="72" xfId="0" applyFont="1" applyFill="1" applyBorder="1" applyAlignment="1" applyProtection="1">
      <alignment horizontal="center" vertical="center"/>
    </xf>
    <xf numFmtId="0" fontId="16" fillId="0" borderId="63" xfId="0" applyFont="1" applyFill="1" applyBorder="1" applyAlignment="1" applyProtection="1">
      <alignment horizontal="center" vertical="center"/>
      <protection locked="0"/>
    </xf>
    <xf numFmtId="0" fontId="16" fillId="0" borderId="73" xfId="0" applyFont="1" applyFill="1" applyBorder="1" applyAlignment="1" applyProtection="1">
      <alignment horizontal="center" vertical="center"/>
      <protection locked="0"/>
    </xf>
    <xf numFmtId="0" fontId="0" fillId="3" borderId="68" xfId="0" applyFill="1" applyBorder="1" applyAlignment="1">
      <alignment horizontal="center" vertical="center"/>
    </xf>
    <xf numFmtId="0" fontId="0" fillId="3" borderId="67" xfId="0" applyFill="1" applyBorder="1" applyAlignment="1">
      <alignment horizontal="center" vertical="center"/>
    </xf>
    <xf numFmtId="0" fontId="0" fillId="3" borderId="66" xfId="0" applyFill="1" applyBorder="1" applyAlignment="1">
      <alignment horizontal="center" vertical="center"/>
    </xf>
    <xf numFmtId="0" fontId="16" fillId="0" borderId="60" xfId="0" applyFont="1" applyFill="1" applyBorder="1" applyAlignment="1" applyProtection="1">
      <alignment horizontal="center" vertical="center"/>
      <protection locked="0"/>
    </xf>
    <xf numFmtId="0" fontId="0" fillId="4" borderId="60" xfId="0" applyFill="1" applyBorder="1" applyAlignment="1" applyProtection="1">
      <alignment horizontal="center" vertical="center"/>
    </xf>
    <xf numFmtId="0" fontId="18" fillId="8" borderId="53" xfId="0" applyFont="1" applyFill="1" applyBorder="1" applyAlignment="1" applyProtection="1">
      <alignment horizontal="left" shrinkToFit="1"/>
    </xf>
    <xf numFmtId="0" fontId="18" fillId="8" borderId="54" xfId="0" applyFont="1" applyFill="1" applyBorder="1" applyAlignment="1" applyProtection="1">
      <alignment horizontal="left" shrinkToFit="1"/>
    </xf>
    <xf numFmtId="0" fontId="9" fillId="8" borderId="118" xfId="0" applyFont="1" applyFill="1" applyBorder="1" applyAlignment="1" applyProtection="1">
      <alignment horizontal="center" vertical="center" shrinkToFit="1"/>
      <protection locked="0"/>
    </xf>
    <xf numFmtId="0" fontId="9" fillId="8" borderId="81" xfId="0" applyFont="1" applyFill="1" applyBorder="1" applyAlignment="1" applyProtection="1">
      <alignment horizontal="center" vertical="center" shrinkToFit="1"/>
      <protection locked="0"/>
    </xf>
    <xf numFmtId="0" fontId="9" fillId="8" borderId="119" xfId="0" applyFont="1" applyFill="1" applyBorder="1" applyAlignment="1" applyProtection="1">
      <alignment horizontal="center" vertical="center" shrinkToFit="1"/>
      <protection locked="0"/>
    </xf>
    <xf numFmtId="0" fontId="5" fillId="8" borderId="12" xfId="0" applyFont="1" applyFill="1" applyBorder="1" applyAlignment="1" applyProtection="1">
      <alignment horizontal="left" indent="2" shrinkToFit="1"/>
    </xf>
    <xf numFmtId="0" fontId="5" fillId="8" borderId="14" xfId="0" applyFont="1" applyFill="1" applyBorder="1" applyAlignment="1" applyProtection="1">
      <alignment horizontal="left" indent="2" shrinkToFit="1"/>
    </xf>
    <xf numFmtId="0" fontId="5" fillId="8" borderId="0" xfId="0" applyFont="1" applyFill="1" applyBorder="1" applyAlignment="1" applyProtection="1">
      <alignment horizontal="left" vertical="center" shrinkToFit="1"/>
    </xf>
    <xf numFmtId="0" fontId="5" fillId="8" borderId="13" xfId="0" applyFont="1" applyFill="1" applyBorder="1" applyAlignment="1" applyProtection="1">
      <alignment horizontal="left" vertical="center" shrinkToFit="1"/>
    </xf>
    <xf numFmtId="0" fontId="5" fillId="8" borderId="68" xfId="0" applyFont="1" applyFill="1" applyBorder="1" applyAlignment="1" applyProtection="1">
      <alignment horizontal="left" vertical="center"/>
      <protection locked="0"/>
    </xf>
    <xf numFmtId="0" fontId="5" fillId="8" borderId="67" xfId="0" applyFont="1" applyFill="1" applyBorder="1" applyAlignment="1" applyProtection="1">
      <alignment horizontal="left" vertical="center"/>
      <protection locked="0"/>
    </xf>
    <xf numFmtId="0" fontId="5" fillId="8" borderId="66" xfId="0" applyFont="1" applyFill="1" applyBorder="1" applyAlignment="1" applyProtection="1">
      <alignment horizontal="left" vertical="center"/>
      <protection locked="0"/>
    </xf>
    <xf numFmtId="0" fontId="5" fillId="8" borderId="23" xfId="0" applyFont="1" applyFill="1" applyBorder="1" applyAlignment="1" applyProtection="1">
      <alignment horizontal="left" vertical="center"/>
      <protection locked="0"/>
    </xf>
    <xf numFmtId="0" fontId="5" fillId="8" borderId="0" xfId="0" applyFont="1" applyFill="1" applyBorder="1" applyAlignment="1" applyProtection="1">
      <alignment horizontal="left" vertical="center"/>
      <protection locked="0"/>
    </xf>
    <xf numFmtId="0" fontId="5" fillId="8" borderId="65" xfId="0" applyFont="1" applyFill="1" applyBorder="1" applyAlignment="1" applyProtection="1">
      <alignment horizontal="left" vertical="center"/>
      <protection locked="0"/>
    </xf>
    <xf numFmtId="0" fontId="9" fillId="8" borderId="39" xfId="0" applyFont="1" applyFill="1" applyBorder="1" applyAlignment="1">
      <alignment horizontal="right" vertical="center"/>
    </xf>
    <xf numFmtId="0" fontId="9" fillId="8" borderId="40" xfId="0" applyFont="1" applyFill="1" applyBorder="1" applyAlignment="1">
      <alignment horizontal="right" vertical="center"/>
    </xf>
    <xf numFmtId="0" fontId="9" fillId="8" borderId="40" xfId="0" applyFont="1" applyFill="1" applyBorder="1" applyAlignment="1">
      <alignment horizontal="left" vertical="center"/>
    </xf>
    <xf numFmtId="0" fontId="9" fillId="8" borderId="41" xfId="0" applyFont="1" applyFill="1" applyBorder="1" applyAlignment="1">
      <alignment horizontal="left" vertical="center"/>
    </xf>
    <xf numFmtId="0" fontId="5" fillId="8" borderId="60" xfId="0" applyFont="1" applyFill="1" applyBorder="1" applyAlignment="1">
      <alignment horizontal="center" vertical="center"/>
    </xf>
    <xf numFmtId="0" fontId="5" fillId="8" borderId="60" xfId="0" applyFont="1" applyFill="1" applyBorder="1" applyAlignment="1" applyProtection="1">
      <alignment horizontal="center" vertical="center"/>
    </xf>
    <xf numFmtId="0" fontId="0" fillId="10" borderId="44" xfId="0" applyFill="1" applyBorder="1" applyAlignment="1">
      <alignment horizontal="center" vertical="center"/>
    </xf>
    <xf numFmtId="0" fontId="0" fillId="10" borderId="45" xfId="0" applyFill="1" applyBorder="1" applyAlignment="1">
      <alignment horizontal="center" vertical="center"/>
    </xf>
    <xf numFmtId="0" fontId="5" fillId="8" borderId="27" xfId="0" applyFont="1" applyFill="1" applyBorder="1" applyAlignment="1" applyProtection="1">
      <alignment horizontal="left" vertical="center"/>
      <protection locked="0"/>
    </xf>
    <xf numFmtId="0" fontId="5" fillId="8" borderId="28" xfId="0" applyFont="1" applyFill="1" applyBorder="1" applyAlignment="1" applyProtection="1">
      <alignment horizontal="left" vertical="center"/>
      <protection locked="0"/>
    </xf>
    <xf numFmtId="0" fontId="5" fillId="8" borderId="29" xfId="0" applyFont="1" applyFill="1" applyBorder="1" applyAlignment="1" applyProtection="1">
      <alignment horizontal="left" vertical="center"/>
      <protection locked="0"/>
    </xf>
    <xf numFmtId="0" fontId="5" fillId="8" borderId="53" xfId="0" applyFont="1" applyFill="1" applyBorder="1" applyAlignment="1" applyProtection="1">
      <alignment horizontal="right"/>
    </xf>
    <xf numFmtId="0" fontId="0" fillId="3" borderId="63" xfId="0" applyFill="1" applyBorder="1" applyAlignment="1">
      <alignment horizontal="center" vertical="center"/>
    </xf>
    <xf numFmtId="0" fontId="0" fillId="3" borderId="73" xfId="0" applyFill="1" applyBorder="1" applyAlignment="1">
      <alignment horizontal="center" vertical="center"/>
    </xf>
    <xf numFmtId="0" fontId="0" fillId="3" borderId="72" xfId="0" applyFill="1" applyBorder="1" applyAlignment="1">
      <alignment horizontal="center" vertical="center"/>
    </xf>
    <xf numFmtId="0" fontId="0" fillId="3" borderId="0" xfId="0" applyFont="1" applyFill="1" applyBorder="1" applyAlignment="1" applyProtection="1">
      <alignment horizontal="left" vertical="center"/>
    </xf>
    <xf numFmtId="0" fontId="0" fillId="0" borderId="0" xfId="0" applyFont="1" applyAlignment="1">
      <alignment horizontal="left" vertical="center"/>
    </xf>
    <xf numFmtId="0" fontId="16" fillId="4" borderId="60" xfId="0" applyFont="1" applyFill="1" applyBorder="1" applyAlignment="1" applyProtection="1">
      <alignment horizontal="center" vertical="center"/>
      <protection locked="0"/>
    </xf>
    <xf numFmtId="179" fontId="3" fillId="8" borderId="0" xfId="0" applyNumberFormat="1" applyFont="1" applyFill="1" applyBorder="1" applyAlignment="1" applyProtection="1">
      <alignment horizontal="left" shrinkToFit="1"/>
    </xf>
    <xf numFmtId="0" fontId="5" fillId="8" borderId="128" xfId="0" applyFont="1" applyFill="1" applyBorder="1" applyAlignment="1" applyProtection="1">
      <alignment horizontal="center" vertical="center"/>
    </xf>
    <xf numFmtId="182" fontId="18" fillId="8" borderId="0" xfId="0" applyNumberFormat="1" applyFont="1" applyFill="1" applyBorder="1" applyAlignment="1" applyProtection="1">
      <alignment horizontal="left" shrinkToFit="1"/>
      <protection locked="0"/>
    </xf>
    <xf numFmtId="182" fontId="18" fillId="8" borderId="13" xfId="0" applyNumberFormat="1" applyFont="1" applyFill="1" applyBorder="1" applyAlignment="1" applyProtection="1">
      <alignment horizontal="left" shrinkToFit="1"/>
      <protection locked="0"/>
    </xf>
    <xf numFmtId="0" fontId="9" fillId="3" borderId="0" xfId="0" applyFont="1" applyFill="1" applyAlignment="1">
      <alignment horizontal="left" vertical="center"/>
    </xf>
    <xf numFmtId="0" fontId="18" fillId="8" borderId="0" xfId="0" applyFont="1" applyFill="1" applyBorder="1" applyAlignment="1" applyProtection="1">
      <alignment horizontal="left" shrinkToFit="1"/>
    </xf>
    <xf numFmtId="0" fontId="18" fillId="8" borderId="13" xfId="0" applyFont="1" applyFill="1" applyBorder="1" applyAlignment="1" applyProtection="1">
      <alignment horizontal="left" shrinkToFit="1"/>
    </xf>
    <xf numFmtId="177" fontId="18" fillId="8" borderId="0" xfId="0" applyNumberFormat="1" applyFont="1" applyFill="1" applyBorder="1" applyAlignment="1" applyProtection="1">
      <alignment horizontal="left" shrinkToFit="1"/>
      <protection locked="0"/>
    </xf>
    <xf numFmtId="177" fontId="18" fillId="8" borderId="13" xfId="0" applyNumberFormat="1" applyFont="1" applyFill="1" applyBorder="1" applyAlignment="1" applyProtection="1">
      <alignment horizontal="left" shrinkToFit="1"/>
      <protection locked="0"/>
    </xf>
    <xf numFmtId="0" fontId="0" fillId="0" borderId="0" xfId="0" applyBorder="1" applyAlignment="1">
      <alignment horizontal="left" vertical="center"/>
    </xf>
    <xf numFmtId="0" fontId="0" fillId="0" borderId="0" xfId="0" applyBorder="1" applyAlignment="1">
      <alignment horizontal="center" vertical="center"/>
    </xf>
    <xf numFmtId="0" fontId="32" fillId="0" borderId="0" xfId="0" applyFont="1" applyBorder="1" applyAlignment="1">
      <alignment horizontal="center" vertical="center"/>
    </xf>
    <xf numFmtId="0" fontId="0" fillId="0" borderId="23" xfId="0" applyBorder="1" applyAlignment="1">
      <alignment horizontal="right" vertical="center"/>
    </xf>
    <xf numFmtId="0" fontId="0" fillId="0" borderId="0" xfId="0" applyBorder="1" applyAlignment="1">
      <alignment horizontal="right" vertical="center"/>
    </xf>
    <xf numFmtId="0" fontId="0" fillId="0" borderId="28" xfId="0" applyBorder="1" applyAlignment="1">
      <alignment horizontal="center" vertical="center"/>
    </xf>
    <xf numFmtId="0" fontId="0" fillId="0" borderId="60" xfId="0" applyFont="1" applyBorder="1" applyAlignment="1">
      <alignment horizontal="center" vertical="center"/>
    </xf>
    <xf numFmtId="0" fontId="34" fillId="0" borderId="0" xfId="0" applyFont="1" applyAlignment="1">
      <alignment horizontal="left" vertical="center"/>
    </xf>
    <xf numFmtId="0" fontId="0" fillId="7" borderId="60" xfId="0" applyFont="1" applyFill="1" applyBorder="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36" fillId="0" borderId="0" xfId="0" applyFont="1" applyAlignment="1">
      <alignment horizontal="left" vertical="center"/>
    </xf>
    <xf numFmtId="0" fontId="35" fillId="0" borderId="0" xfId="0" applyFont="1" applyAlignment="1">
      <alignment horizontal="center" vertical="center"/>
    </xf>
    <xf numFmtId="0" fontId="0" fillId="0" borderId="28" xfId="0" applyFont="1" applyBorder="1" applyAlignment="1">
      <alignment horizontal="left" vertical="center"/>
    </xf>
    <xf numFmtId="0" fontId="19" fillId="0" borderId="67" xfId="0" applyFont="1" applyBorder="1" applyAlignment="1">
      <alignment horizontal="center" vertical="center"/>
    </xf>
    <xf numFmtId="0" fontId="46" fillId="0" borderId="87" xfId="0" applyFont="1" applyBorder="1" applyAlignment="1">
      <alignment horizontal="center" vertical="center"/>
    </xf>
    <xf numFmtId="0" fontId="46" fillId="0" borderId="101" xfId="0" applyFont="1" applyBorder="1" applyAlignment="1">
      <alignment horizontal="center" vertical="center"/>
    </xf>
    <xf numFmtId="0" fontId="46" fillId="0" borderId="87" xfId="0" applyFont="1" applyBorder="1" applyAlignment="1">
      <alignment horizontal="center" vertical="center" wrapText="1"/>
    </xf>
    <xf numFmtId="0" fontId="46" fillId="0" borderId="109" xfId="0" applyFont="1" applyBorder="1" applyAlignment="1">
      <alignment horizontal="center" vertical="center" wrapText="1"/>
    </xf>
    <xf numFmtId="0" fontId="46" fillId="0" borderId="101" xfId="0" applyFont="1" applyBorder="1" applyAlignment="1">
      <alignment horizontal="center" vertical="center" wrapText="1"/>
    </xf>
    <xf numFmtId="0" fontId="47" fillId="8" borderId="89" xfId="0" applyFont="1" applyFill="1" applyBorder="1" applyAlignment="1">
      <alignment horizontal="center" vertical="center"/>
    </xf>
    <xf numFmtId="0" fontId="47" fillId="8" borderId="100" xfId="0" applyFont="1" applyFill="1" applyBorder="1" applyAlignment="1">
      <alignment horizontal="center" vertical="center"/>
    </xf>
    <xf numFmtId="0" fontId="46" fillId="0" borderId="90" xfId="0" applyFont="1" applyFill="1" applyBorder="1" applyAlignment="1">
      <alignment horizontal="left" vertical="center"/>
    </xf>
    <xf numFmtId="0" fontId="46" fillId="0" borderId="104" xfId="0" applyFont="1" applyFill="1" applyBorder="1" applyAlignment="1">
      <alignment horizontal="left" vertical="center"/>
    </xf>
    <xf numFmtId="0" fontId="46" fillId="0" borderId="109" xfId="0" applyFont="1" applyBorder="1" applyAlignment="1">
      <alignment horizontal="center" vertical="center"/>
    </xf>
    <xf numFmtId="0" fontId="46" fillId="0" borderId="113" xfId="0" applyFont="1" applyBorder="1" applyAlignment="1">
      <alignment horizontal="center" vertical="center"/>
    </xf>
    <xf numFmtId="0" fontId="46" fillId="0" borderId="99" xfId="0" applyFont="1" applyBorder="1" applyAlignment="1">
      <alignment horizontal="center" vertical="center"/>
    </xf>
    <xf numFmtId="0" fontId="46" fillId="0" borderId="95" xfId="0" applyFont="1" applyBorder="1" applyAlignment="1">
      <alignment horizontal="center" vertical="center"/>
    </xf>
    <xf numFmtId="0" fontId="47" fillId="8" borderId="96" xfId="0" applyFont="1" applyFill="1" applyBorder="1" applyAlignment="1">
      <alignment horizontal="center" vertical="center"/>
    </xf>
    <xf numFmtId="0" fontId="47" fillId="8" borderId="61" xfId="0" applyFont="1" applyFill="1" applyBorder="1" applyAlignment="1">
      <alignment horizontal="center" vertical="center"/>
    </xf>
    <xf numFmtId="0" fontId="46" fillId="0" borderId="108" xfId="0" applyFont="1" applyFill="1" applyBorder="1" applyAlignment="1">
      <alignment horizontal="center" vertical="center"/>
    </xf>
    <xf numFmtId="0" fontId="46" fillId="0" borderId="97" xfId="0" applyFont="1" applyFill="1" applyBorder="1" applyAlignment="1">
      <alignment horizontal="center" vertical="center"/>
    </xf>
    <xf numFmtId="0" fontId="41" fillId="0" borderId="0" xfId="0" applyFont="1" applyAlignment="1">
      <alignment horizontal="center" vertical="center"/>
    </xf>
    <xf numFmtId="0" fontId="39" fillId="0" borderId="82" xfId="0" applyFont="1" applyBorder="1" applyAlignment="1">
      <alignment horizontal="center" vertical="center"/>
    </xf>
    <xf numFmtId="0" fontId="46" fillId="8" borderId="89" xfId="0" applyFont="1" applyFill="1" applyBorder="1" applyAlignment="1">
      <alignment horizontal="center" vertical="center"/>
    </xf>
    <xf numFmtId="0" fontId="46" fillId="8" borderId="93" xfId="0" applyFont="1" applyFill="1" applyBorder="1" applyAlignment="1">
      <alignment horizontal="center" vertical="center"/>
    </xf>
    <xf numFmtId="0" fontId="46" fillId="0" borderId="94" xfId="0" applyFont="1" applyFill="1" applyBorder="1" applyAlignment="1">
      <alignment horizontal="left" vertical="center"/>
    </xf>
    <xf numFmtId="0" fontId="46" fillId="8" borderId="61" xfId="0" applyFont="1" applyFill="1" applyBorder="1" applyAlignment="1">
      <alignment horizontal="center" vertical="center"/>
    </xf>
    <xf numFmtId="0" fontId="46" fillId="0" borderId="97" xfId="0" applyFont="1" applyFill="1" applyBorder="1" applyAlignment="1">
      <alignment horizontal="left" vertical="center"/>
    </xf>
    <xf numFmtId="0" fontId="46" fillId="0" borderId="98" xfId="0" applyFont="1" applyBorder="1" applyAlignment="1">
      <alignment horizontal="center" vertical="center"/>
    </xf>
    <xf numFmtId="0" fontId="46" fillId="0" borderId="96" xfId="0" applyFont="1" applyFill="1" applyBorder="1" applyAlignment="1">
      <alignment vertical="center" wrapText="1"/>
    </xf>
    <xf numFmtId="0" fontId="46" fillId="0" borderId="100" xfId="0" applyFont="1" applyFill="1" applyBorder="1" applyAlignment="1">
      <alignment vertical="center" wrapText="1"/>
    </xf>
    <xf numFmtId="0" fontId="47" fillId="8" borderId="93" xfId="0" applyFont="1" applyFill="1" applyBorder="1" applyAlignment="1">
      <alignment horizontal="center" vertical="center"/>
    </xf>
    <xf numFmtId="0" fontId="46" fillId="0" borderId="108" xfId="0" applyFont="1" applyFill="1" applyBorder="1" applyAlignment="1">
      <alignment horizontal="left" vertical="center"/>
    </xf>
    <xf numFmtId="0" fontId="46" fillId="0" borderId="61" xfId="0" applyFont="1" applyBorder="1" applyAlignment="1">
      <alignment horizontal="center" vertical="center"/>
    </xf>
    <xf numFmtId="0" fontId="46" fillId="0" borderId="100" xfId="0" applyFont="1" applyBorder="1" applyAlignment="1">
      <alignment horizontal="center" vertical="center"/>
    </xf>
    <xf numFmtId="0" fontId="46" fillId="0" borderId="97" xfId="0" applyFont="1" applyBorder="1" applyAlignment="1">
      <alignment horizontal="left" vertical="center"/>
    </xf>
    <xf numFmtId="0" fontId="46" fillId="0" borderId="94" xfId="0" applyFont="1" applyBorder="1" applyAlignment="1">
      <alignment horizontal="left" vertical="center"/>
    </xf>
    <xf numFmtId="0" fontId="43" fillId="0" borderId="116" xfId="0" applyFont="1" applyBorder="1" applyAlignment="1">
      <alignment horizontal="center" vertical="center"/>
    </xf>
    <xf numFmtId="0" fontId="43" fillId="0" borderId="61" xfId="0" applyFont="1" applyBorder="1" applyAlignment="1">
      <alignment horizontal="center" vertical="center"/>
    </xf>
    <xf numFmtId="0" fontId="43" fillId="0" borderId="117" xfId="0" applyFont="1" applyBorder="1" applyAlignment="1">
      <alignment horizontal="center" vertical="center"/>
    </xf>
    <xf numFmtId="0" fontId="43" fillId="15" borderId="116" xfId="0" applyFont="1" applyFill="1" applyBorder="1" applyAlignment="1">
      <alignment horizontal="center" vertical="center" wrapText="1"/>
    </xf>
    <xf numFmtId="0" fontId="43" fillId="15" borderId="61" xfId="0" applyFont="1" applyFill="1" applyBorder="1" applyAlignment="1">
      <alignment horizontal="center" vertical="center" wrapText="1"/>
    </xf>
    <xf numFmtId="0" fontId="43" fillId="15" borderId="117" xfId="0" applyFont="1" applyFill="1" applyBorder="1" applyAlignment="1">
      <alignment horizontal="center" vertical="center" wrapText="1"/>
    </xf>
    <xf numFmtId="49" fontId="43" fillId="0" borderId="0" xfId="0" applyNumberFormat="1" applyFont="1" applyAlignment="1">
      <alignment horizontal="center" vertical="center"/>
    </xf>
    <xf numFmtId="0" fontId="48" fillId="0" borderId="0" xfId="0" applyFont="1" applyAlignment="1">
      <alignment horizontal="center" vertical="center"/>
    </xf>
    <xf numFmtId="0" fontId="49" fillId="14" borderId="116" xfId="0" applyFont="1" applyFill="1" applyBorder="1" applyAlignment="1">
      <alignment horizontal="center" vertical="center"/>
    </xf>
    <xf numFmtId="0" fontId="49" fillId="14" borderId="117" xfId="0" applyFont="1" applyFill="1" applyBorder="1" applyAlignment="1">
      <alignment horizontal="center" vertical="center"/>
    </xf>
    <xf numFmtId="0" fontId="43" fillId="15" borderId="116" xfId="0" applyFont="1" applyFill="1" applyBorder="1" applyAlignment="1">
      <alignment horizontal="center" vertical="center"/>
    </xf>
    <xf numFmtId="0" fontId="43" fillId="15" borderId="61" xfId="0" applyFont="1" applyFill="1" applyBorder="1" applyAlignment="1">
      <alignment horizontal="center" vertical="center"/>
    </xf>
    <xf numFmtId="0" fontId="43" fillId="15" borderId="117" xfId="0" applyFont="1" applyFill="1" applyBorder="1" applyAlignment="1">
      <alignment horizontal="center" vertical="center"/>
    </xf>
    <xf numFmtId="0" fontId="0" fillId="0" borderId="68" xfId="0" applyBorder="1" applyAlignment="1">
      <alignment horizontal="center" wrapText="1"/>
    </xf>
    <xf numFmtId="0" fontId="0" fillId="0" borderId="23" xfId="0" applyBorder="1" applyAlignment="1">
      <alignment horizontal="center" wrapText="1"/>
    </xf>
    <xf numFmtId="0" fontId="0" fillId="0" borderId="23" xfId="0" applyBorder="1" applyAlignment="1">
      <alignment horizontal="center"/>
    </xf>
    <xf numFmtId="0" fontId="0" fillId="0" borderId="0" xfId="0" applyAlignment="1">
      <alignment horizontal="center"/>
    </xf>
    <xf numFmtId="182" fontId="0" fillId="9" borderId="23" xfId="0" applyNumberFormat="1" applyFill="1" applyBorder="1" applyAlignment="1">
      <alignment horizontal="center"/>
    </xf>
    <xf numFmtId="182" fontId="0" fillId="9" borderId="0" xfId="0" applyNumberFormat="1" applyFill="1" applyAlignment="1">
      <alignment horizontal="center"/>
    </xf>
    <xf numFmtId="177" fontId="0" fillId="0" borderId="28" xfId="0" applyNumberFormat="1" applyBorder="1" applyAlignment="1">
      <alignment horizontal="left" vertical="center" wrapText="1"/>
    </xf>
    <xf numFmtId="177" fontId="0" fillId="5" borderId="21" xfId="0" applyNumberFormat="1" applyFill="1" applyBorder="1" applyAlignment="1">
      <alignment horizontal="center" vertical="center"/>
    </xf>
    <xf numFmtId="177" fontId="0" fillId="5" borderId="22" xfId="0" applyNumberFormat="1" applyFill="1"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25" xfId="0" applyBorder="1" applyAlignment="1">
      <alignment horizontal="center" vertical="center"/>
    </xf>
    <xf numFmtId="0" fontId="0" fillId="5" borderId="21" xfId="0" applyFill="1" applyBorder="1" applyAlignment="1">
      <alignment horizontal="center" vertical="center"/>
    </xf>
    <xf numFmtId="0" fontId="0" fillId="5" borderId="22" xfId="0" applyFill="1"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horizontal="center" vertical="center" wrapText="1"/>
    </xf>
    <xf numFmtId="0" fontId="0" fillId="0" borderId="60" xfId="0" applyBorder="1" applyAlignment="1">
      <alignment horizontal="center" vertical="center"/>
    </xf>
    <xf numFmtId="0" fontId="22" fillId="10" borderId="60" xfId="0" applyFont="1" applyFill="1" applyBorder="1" applyAlignment="1">
      <alignment horizontal="center" vertical="center"/>
    </xf>
    <xf numFmtId="0" fontId="22" fillId="10" borderId="0" xfId="0" applyFont="1" applyFill="1" applyBorder="1" applyAlignment="1">
      <alignment horizontal="center" vertical="center"/>
    </xf>
  </cellXfs>
  <cellStyles count="1">
    <cellStyle name="標準" xfId="0" builtinId="0"/>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CFFFF"/>
      <color rgb="FFFF9900"/>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同時使用率</a:t>
            </a:r>
          </a:p>
        </c:rich>
      </c:tx>
      <c:layout>
        <c:manualLayout>
          <c:xMode val="edge"/>
          <c:yMode val="edge"/>
          <c:x val="0.39684711286089236"/>
          <c:y val="3.703703703703703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[2]データ!$B$22:$B$29</c:f>
              <c:numCache>
                <c:formatCode>General</c:formatCode>
                <c:ptCount val="8"/>
                <c:pt idx="0">
                  <c:v>1</c:v>
                </c:pt>
                <c:pt idx="1">
                  <c:v>2</c:v>
                </c:pt>
                <c:pt idx="2">
                  <c:v>4</c:v>
                </c:pt>
                <c:pt idx="3">
                  <c:v>8</c:v>
                </c:pt>
                <c:pt idx="4">
                  <c:v>12</c:v>
                </c:pt>
                <c:pt idx="5">
                  <c:v>16</c:v>
                </c:pt>
                <c:pt idx="6">
                  <c:v>24</c:v>
                </c:pt>
                <c:pt idx="7">
                  <c:v>32</c:v>
                </c:pt>
              </c:numCache>
            </c:numRef>
          </c:xVal>
          <c:yVal>
            <c:numRef>
              <c:f>[2]データ!$C$22:$C$29</c:f>
              <c:numCache>
                <c:formatCode>General</c:formatCode>
                <c:ptCount val="8"/>
                <c:pt idx="0">
                  <c:v>1</c:v>
                </c:pt>
                <c:pt idx="1">
                  <c:v>1</c:v>
                </c:pt>
                <c:pt idx="2">
                  <c:v>0.7</c:v>
                </c:pt>
                <c:pt idx="3">
                  <c:v>0.55000000000000004</c:v>
                </c:pt>
                <c:pt idx="4">
                  <c:v>0.48</c:v>
                </c:pt>
                <c:pt idx="5">
                  <c:v>0.45</c:v>
                </c:pt>
                <c:pt idx="6">
                  <c:v>0.42</c:v>
                </c:pt>
                <c:pt idx="7">
                  <c:v>0.4</c:v>
                </c:pt>
              </c:numCache>
            </c:numRef>
          </c:yVal>
          <c:smooth val="1"/>
          <c:extLst>
            <c:ext xmlns:c16="http://schemas.microsoft.com/office/drawing/2014/chart" uri="{C3380CC4-5D6E-409C-BE32-E72D297353CC}">
              <c16:uniqueId val="{00000000-1235-460E-821B-3120AD491589}"/>
            </c:ext>
          </c:extLst>
        </c:ser>
        <c:dLbls>
          <c:showLegendKey val="0"/>
          <c:showVal val="0"/>
          <c:showCatName val="0"/>
          <c:showSerName val="0"/>
          <c:showPercent val="0"/>
          <c:showBubbleSize val="0"/>
        </c:dLbls>
        <c:axId val="407143184"/>
        <c:axId val="407139656"/>
      </c:scatterChart>
      <c:valAx>
        <c:axId val="4071431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ja-JP" altLang="en-US"/>
                  <a:t>器具数</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07139656"/>
        <c:crosses val="autoZero"/>
        <c:crossBetween val="midCat"/>
        <c:majorUnit val="1"/>
      </c:valAx>
      <c:valAx>
        <c:axId val="407139656"/>
        <c:scaling>
          <c:orientation val="minMax"/>
          <c:min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ja-JP" altLang="en-US"/>
                  <a:t>同時使用率</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07143184"/>
        <c:crosses val="autoZero"/>
        <c:crossBetween val="midCat"/>
        <c:maj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emf"/><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47625</xdr:rowOff>
    </xdr:from>
    <xdr:to>
      <xdr:col>30</xdr:col>
      <xdr:colOff>140154</xdr:colOff>
      <xdr:row>3</xdr:row>
      <xdr:rowOff>47625</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19050" y="47625"/>
          <a:ext cx="8284029" cy="371475"/>
        </a:xfrm>
        <a:prstGeom prst="rect">
          <a:avLst/>
        </a:prstGeom>
        <a:noFill/>
        <a:ln w="9525">
          <a:noFill/>
          <a:miter lim="800000"/>
          <a:headEnd/>
          <a:tailEnd/>
        </a:ln>
      </xdr:spPr>
      <xdr:txBody>
        <a:bodyPr vertOverflow="clip" wrap="square" lIns="45720" tIns="22860" rIns="0" bIns="0" anchor="t" upright="1"/>
        <a:lstStyle/>
        <a:p>
          <a:pPr algn="l" rtl="0">
            <a:defRPr sz="1000"/>
          </a:pPr>
          <a:r>
            <a:rPr lang="ja-JP" altLang="en-US" sz="1800" b="1" i="0" u="none" strike="noStrike" baseline="0">
              <a:solidFill>
                <a:srgbClr val="008000"/>
              </a:solidFill>
              <a:latin typeface="ＭＳ Ｐゴシック"/>
              <a:ea typeface="ＭＳ Ｐゴシック"/>
            </a:rPr>
            <a:t>グリース阻集器</a:t>
          </a:r>
          <a:r>
            <a:rPr lang="en-US" altLang="ja-JP" sz="1800" b="1" i="0" u="none" strike="noStrike" baseline="0">
              <a:solidFill>
                <a:srgbClr val="008000"/>
              </a:solidFill>
              <a:latin typeface="ＭＳ Ｐゴシック"/>
              <a:ea typeface="ＭＳ Ｐゴシック"/>
            </a:rPr>
            <a:t>SHASE-S217-2016</a:t>
          </a:r>
          <a:r>
            <a:rPr lang="ja-JP" altLang="en-US" sz="1800" b="1" i="0" u="none" strike="noStrike" baseline="0">
              <a:solidFill>
                <a:srgbClr val="008000"/>
              </a:solidFill>
              <a:latin typeface="ＭＳ Ｐゴシック"/>
              <a:ea typeface="ＭＳ Ｐゴシック"/>
            </a:rPr>
            <a:t>に基づく選定（店舗全面積に基づく選定方法）</a:t>
          </a:r>
          <a:endParaRPr lang="ja-JP" altLang="en-US" sz="1600" b="1" i="0" u="none" strike="noStrike" baseline="0">
            <a:solidFill>
              <a:srgbClr val="008000"/>
            </a:solidFill>
            <a:latin typeface="ＭＳ Ｐゴシック"/>
            <a:ea typeface="ＭＳ Ｐゴシック"/>
          </a:endParaRPr>
        </a:p>
      </xdr:txBody>
    </xdr:sp>
    <xdr:clientData/>
  </xdr:twoCellAnchor>
  <xdr:twoCellAnchor>
    <xdr:from>
      <xdr:col>20</xdr:col>
      <xdr:colOff>57978</xdr:colOff>
      <xdr:row>36</xdr:row>
      <xdr:rowOff>66261</xdr:rowOff>
    </xdr:from>
    <xdr:to>
      <xdr:col>21</xdr:col>
      <xdr:colOff>112014</xdr:colOff>
      <xdr:row>37</xdr:row>
      <xdr:rowOff>151987</xdr:rowOff>
    </xdr:to>
    <xdr:sp macro="" textlink="">
      <xdr:nvSpPr>
        <xdr:cNvPr id="4" name="右矢印 3">
          <a:extLst>
            <a:ext uri="{FF2B5EF4-FFF2-40B4-BE49-F238E27FC236}">
              <a16:creationId xmlns:a16="http://schemas.microsoft.com/office/drawing/2014/main" id="{00000000-0008-0000-0000-000004000000}"/>
            </a:ext>
          </a:extLst>
        </xdr:cNvPr>
        <xdr:cNvSpPr/>
      </xdr:nvSpPr>
      <xdr:spPr bwMode="auto">
        <a:xfrm>
          <a:off x="5449956" y="7628283"/>
          <a:ext cx="327362" cy="284508"/>
        </a:xfrm>
        <a:prstGeom prst="right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twoCellAnchor editAs="oneCell">
    <xdr:from>
      <xdr:col>0</xdr:col>
      <xdr:colOff>56030</xdr:colOff>
      <xdr:row>10</xdr:row>
      <xdr:rowOff>63182</xdr:rowOff>
    </xdr:from>
    <xdr:to>
      <xdr:col>8</xdr:col>
      <xdr:colOff>162851</xdr:colOff>
      <xdr:row>12</xdr:row>
      <xdr:rowOff>110250</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030" y="2243799"/>
          <a:ext cx="2194215" cy="610462"/>
        </a:xfrm>
        <a:prstGeom prst="rect">
          <a:avLst/>
        </a:prstGeom>
      </xdr:spPr>
    </xdr:pic>
    <xdr:clientData/>
  </xdr:twoCellAnchor>
  <xdr:twoCellAnchor editAs="oneCell">
    <xdr:from>
      <xdr:col>0</xdr:col>
      <xdr:colOff>57150</xdr:colOff>
      <xdr:row>0</xdr:row>
      <xdr:rowOff>28575</xdr:rowOff>
    </xdr:from>
    <xdr:to>
      <xdr:col>7</xdr:col>
      <xdr:colOff>152400</xdr:colOff>
      <xdr:row>1</xdr:row>
      <xdr:rowOff>85724</xdr:rowOff>
    </xdr:to>
    <xdr:pic>
      <xdr:nvPicPr>
        <xdr:cNvPr id="20" name="図 19">
          <a:extLst>
            <a:ext uri="{FF2B5EF4-FFF2-40B4-BE49-F238E27FC236}">
              <a16:creationId xmlns:a16="http://schemas.microsoft.com/office/drawing/2014/main" id="{E99C0087-D67E-4CD7-AB6B-104F0C685D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28575"/>
          <a:ext cx="1905000" cy="371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47625</xdr:rowOff>
    </xdr:from>
    <xdr:to>
      <xdr:col>30</xdr:col>
      <xdr:colOff>78448</xdr:colOff>
      <xdr:row>3</xdr:row>
      <xdr:rowOff>123825</xdr:rowOff>
    </xdr:to>
    <xdr:sp macro="" textlink="">
      <xdr:nvSpPr>
        <xdr:cNvPr id="2" name="Text Box 4">
          <a:extLst>
            <a:ext uri="{FF2B5EF4-FFF2-40B4-BE49-F238E27FC236}">
              <a16:creationId xmlns:a16="http://schemas.microsoft.com/office/drawing/2014/main" id="{00000000-0008-0000-0100-000002000000}"/>
            </a:ext>
          </a:extLst>
        </xdr:cNvPr>
        <xdr:cNvSpPr txBox="1">
          <a:spLocks noChangeArrowheads="1"/>
        </xdr:cNvSpPr>
      </xdr:nvSpPr>
      <xdr:spPr bwMode="auto">
        <a:xfrm>
          <a:off x="19050" y="47625"/>
          <a:ext cx="8228535" cy="447675"/>
        </a:xfrm>
        <a:prstGeom prst="rect">
          <a:avLst/>
        </a:prstGeom>
        <a:noFill/>
        <a:ln w="9525">
          <a:noFill/>
          <a:miter lim="800000"/>
          <a:headEnd/>
          <a:tailEnd/>
        </a:ln>
      </xdr:spPr>
      <xdr:txBody>
        <a:bodyPr vertOverflow="clip" wrap="square" lIns="45720" tIns="22860" rIns="0" bIns="0" anchor="t" upright="1"/>
        <a:lstStyle/>
        <a:p>
          <a:pPr algn="l" rtl="0">
            <a:defRPr sz="1000"/>
          </a:pPr>
          <a:r>
            <a:rPr lang="ja-JP" altLang="en-US" sz="1800" b="1" i="0" u="none" strike="noStrike" baseline="0">
              <a:solidFill>
                <a:srgbClr val="008000"/>
              </a:solidFill>
              <a:latin typeface="ＭＳ Ｐゴシック"/>
              <a:ea typeface="ＭＳ Ｐゴシック"/>
            </a:rPr>
            <a:t>グリース阻集器</a:t>
          </a:r>
          <a:r>
            <a:rPr lang="en-US" altLang="ja-JP" sz="1800" b="1" i="0" u="none" strike="noStrike" baseline="0">
              <a:solidFill>
                <a:srgbClr val="008000"/>
              </a:solidFill>
              <a:latin typeface="ＭＳ Ｐゴシック"/>
              <a:ea typeface="ＭＳ Ｐゴシック"/>
            </a:rPr>
            <a:t>SHASE-S217-2016</a:t>
          </a:r>
          <a:r>
            <a:rPr lang="ja-JP" altLang="en-US" sz="1800" b="1" i="0" u="none" strike="noStrike" baseline="0">
              <a:solidFill>
                <a:srgbClr val="008000"/>
              </a:solidFill>
              <a:latin typeface="ＭＳ Ｐゴシック"/>
              <a:ea typeface="ＭＳ Ｐゴシック"/>
            </a:rPr>
            <a:t>に基づく選定（利用人数に基づく選定方法）</a:t>
          </a:r>
          <a:endParaRPr lang="ja-JP" altLang="en-US" sz="1600" b="1" i="0" u="none" strike="noStrike" baseline="0">
            <a:solidFill>
              <a:srgbClr val="008000"/>
            </a:solidFill>
            <a:latin typeface="ＭＳ Ｐゴシック"/>
            <a:ea typeface="ＭＳ Ｐゴシック"/>
          </a:endParaRPr>
        </a:p>
      </xdr:txBody>
    </xdr:sp>
    <xdr:clientData/>
  </xdr:twoCellAnchor>
  <xdr:twoCellAnchor>
    <xdr:from>
      <xdr:col>20</xdr:col>
      <xdr:colOff>40659</xdr:colOff>
      <xdr:row>34</xdr:row>
      <xdr:rowOff>38928</xdr:rowOff>
    </xdr:from>
    <xdr:to>
      <xdr:col>21</xdr:col>
      <xdr:colOff>91796</xdr:colOff>
      <xdr:row>35</xdr:row>
      <xdr:rowOff>124653</xdr:rowOff>
    </xdr:to>
    <xdr:sp macro="" textlink="">
      <xdr:nvSpPr>
        <xdr:cNvPr id="3" name="右矢印 2">
          <a:extLst>
            <a:ext uri="{FF2B5EF4-FFF2-40B4-BE49-F238E27FC236}">
              <a16:creationId xmlns:a16="http://schemas.microsoft.com/office/drawing/2014/main" id="{00000000-0008-0000-0100-000003000000}"/>
            </a:ext>
          </a:extLst>
        </xdr:cNvPr>
        <xdr:cNvSpPr/>
      </xdr:nvSpPr>
      <xdr:spPr bwMode="auto">
        <a:xfrm>
          <a:off x="5391224" y="7493276"/>
          <a:ext cx="324463" cy="284507"/>
        </a:xfrm>
        <a:prstGeom prst="right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twoCellAnchor editAs="oneCell">
    <xdr:from>
      <xdr:col>0</xdr:col>
      <xdr:colOff>76200</xdr:colOff>
      <xdr:row>10</xdr:row>
      <xdr:rowOff>57150</xdr:rowOff>
    </xdr:from>
    <xdr:to>
      <xdr:col>8</xdr:col>
      <xdr:colOff>203752</xdr:colOff>
      <xdr:row>12</xdr:row>
      <xdr:rowOff>102537</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209800"/>
          <a:ext cx="2213527" cy="607362"/>
        </a:xfrm>
        <a:prstGeom prst="rect">
          <a:avLst/>
        </a:prstGeom>
      </xdr:spPr>
    </xdr:pic>
    <xdr:clientData/>
  </xdr:twoCellAnchor>
  <xdr:twoCellAnchor editAs="oneCell">
    <xdr:from>
      <xdr:col>0</xdr:col>
      <xdr:colOff>66675</xdr:colOff>
      <xdr:row>0</xdr:row>
      <xdr:rowOff>47625</xdr:rowOff>
    </xdr:from>
    <xdr:to>
      <xdr:col>7</xdr:col>
      <xdr:colOff>161925</xdr:colOff>
      <xdr:row>1</xdr:row>
      <xdr:rowOff>85724</xdr:rowOff>
    </xdr:to>
    <xdr:pic>
      <xdr:nvPicPr>
        <xdr:cNvPr id="5" name="図 4">
          <a:extLst>
            <a:ext uri="{FF2B5EF4-FFF2-40B4-BE49-F238E27FC236}">
              <a16:creationId xmlns:a16="http://schemas.microsoft.com/office/drawing/2014/main" id="{599B63D7-FA41-4235-815B-80A5256005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47625"/>
          <a:ext cx="1905000" cy="371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38</xdr:col>
      <xdr:colOff>264583</xdr:colOff>
      <xdr:row>0</xdr:row>
      <xdr:rowOff>42333</xdr:rowOff>
    </xdr:from>
    <xdr:to>
      <xdr:col>51</xdr:col>
      <xdr:colOff>158751</xdr:colOff>
      <xdr:row>11</xdr:row>
      <xdr:rowOff>148166</xdr:rowOff>
    </xdr:to>
    <xdr:grpSp>
      <xdr:nvGrpSpPr>
        <xdr:cNvPr id="9" name="グループ化 8">
          <a:extLst>
            <a:ext uri="{FF2B5EF4-FFF2-40B4-BE49-F238E27FC236}">
              <a16:creationId xmlns:a16="http://schemas.microsoft.com/office/drawing/2014/main" id="{9BCC4AC2-76FE-445E-8F1E-EEBB13EE5959}"/>
            </a:ext>
          </a:extLst>
        </xdr:cNvPr>
        <xdr:cNvGrpSpPr/>
      </xdr:nvGrpSpPr>
      <xdr:grpSpPr>
        <a:xfrm>
          <a:off x="10445750" y="42333"/>
          <a:ext cx="3471334" cy="2698750"/>
          <a:chOff x="10445750" y="42333"/>
          <a:chExt cx="3471334" cy="2698750"/>
        </a:xfrm>
      </xdr:grpSpPr>
      <xdr:pic>
        <xdr:nvPicPr>
          <xdr:cNvPr id="7" name="図 6">
            <a:extLst>
              <a:ext uri="{FF2B5EF4-FFF2-40B4-BE49-F238E27FC236}">
                <a16:creationId xmlns:a16="http://schemas.microsoft.com/office/drawing/2014/main" id="{A272A08D-9650-45BB-B8D6-9D9A79BBDF4F}"/>
              </a:ext>
            </a:extLst>
          </xdr:cNvPr>
          <xdr:cNvPicPr>
            <a:picLocks noChangeAspect="1"/>
          </xdr:cNvPicPr>
        </xdr:nvPicPr>
        <xdr:blipFill rotWithShape="1">
          <a:blip xmlns:r="http://schemas.openxmlformats.org/officeDocument/2006/relationships" r:embed="rId3"/>
          <a:srcRect l="4571" t="3372" r="1703" b="7524"/>
          <a:stretch/>
        </xdr:blipFill>
        <xdr:spPr>
          <a:xfrm>
            <a:off x="10445750" y="350308"/>
            <a:ext cx="3471334" cy="2390775"/>
          </a:xfrm>
          <a:prstGeom prst="rect">
            <a:avLst/>
          </a:prstGeom>
          <a:ln>
            <a:solidFill>
              <a:sysClr val="windowText" lastClr="000000"/>
            </a:solidFill>
          </a:ln>
        </xdr:spPr>
      </xdr:pic>
      <xdr:sp macro="" textlink="">
        <xdr:nvSpPr>
          <xdr:cNvPr id="8" name="テキスト ボックス 7">
            <a:extLst>
              <a:ext uri="{FF2B5EF4-FFF2-40B4-BE49-F238E27FC236}">
                <a16:creationId xmlns:a16="http://schemas.microsoft.com/office/drawing/2014/main" id="{F7FC3F93-4769-4CF0-984C-946D03657140}"/>
              </a:ext>
            </a:extLst>
          </xdr:cNvPr>
          <xdr:cNvSpPr txBox="1"/>
        </xdr:nvSpPr>
        <xdr:spPr>
          <a:xfrm>
            <a:off x="10488081" y="42333"/>
            <a:ext cx="3238502" cy="286808"/>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kumimoji="1" lang="ja-JP" altLang="en-US" sz="1100"/>
              <a:t>表　回転数と標準値（</a:t>
            </a:r>
            <a:r>
              <a:rPr kumimoji="1" lang="en-US" altLang="ja-JP" sz="1100"/>
              <a:t>SHASE-S217-2016</a:t>
            </a:r>
            <a:r>
              <a:rPr kumimoji="1" lang="ja-JP" altLang="en-US" sz="1100"/>
              <a:t>より抜粋）</a:t>
            </a: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19050</xdr:colOff>
      <xdr:row>1</xdr:row>
      <xdr:rowOff>47626</xdr:rowOff>
    </xdr:from>
    <xdr:ext cx="8391045" cy="329964"/>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19050" y="47626"/>
          <a:ext cx="8391045" cy="329964"/>
        </a:xfrm>
        <a:prstGeom prst="rect">
          <a:avLst/>
        </a:prstGeom>
        <a:noFill/>
        <a:ln w="9525">
          <a:noFill/>
          <a:miter lim="800000"/>
          <a:headEnd/>
          <a:tailEnd/>
        </a:ln>
      </xdr:spPr>
      <xdr:txBody>
        <a:bodyPr vertOverflow="clip" wrap="square" lIns="45720" tIns="22860" rIns="0" bIns="0" anchor="t" upright="1"/>
        <a:lstStyle/>
        <a:p>
          <a:pPr algn="l" rtl="0">
            <a:defRPr sz="1000"/>
          </a:pPr>
          <a:r>
            <a:rPr lang="ja-JP" altLang="en-US" sz="1800" b="1" i="0" u="none" strike="noStrike" baseline="0">
              <a:solidFill>
                <a:srgbClr val="008000"/>
              </a:solidFill>
              <a:latin typeface="ＭＳ Ｐゴシック"/>
              <a:ea typeface="ＭＳ Ｐゴシック"/>
            </a:rPr>
            <a:t>水栓個数と水栓口径に基づく選定</a:t>
          </a:r>
          <a:endParaRPr lang="ja-JP" altLang="en-US" sz="1600" b="1" i="0" u="none" strike="noStrike" baseline="0">
            <a:solidFill>
              <a:srgbClr val="008000"/>
            </a:solidFill>
            <a:latin typeface="ＭＳ Ｐゴシック"/>
            <a:ea typeface="ＭＳ Ｐゴシック"/>
          </a:endParaRPr>
        </a:p>
      </xdr:txBody>
    </xdr:sp>
    <xdr:clientData/>
  </xdr:oneCellAnchor>
  <xdr:twoCellAnchor>
    <xdr:from>
      <xdr:col>42</xdr:col>
      <xdr:colOff>95250</xdr:colOff>
      <xdr:row>14</xdr:row>
      <xdr:rowOff>190500</xdr:rowOff>
    </xdr:from>
    <xdr:to>
      <xdr:col>43</xdr:col>
      <xdr:colOff>38100</xdr:colOff>
      <xdr:row>16</xdr:row>
      <xdr:rowOff>190500</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bwMode="auto">
        <a:xfrm>
          <a:off x="12239625" y="3552825"/>
          <a:ext cx="219075" cy="400050"/>
        </a:xfrm>
        <a:prstGeom prst="rightBrace">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76200</xdr:colOff>
      <xdr:row>10</xdr:row>
      <xdr:rowOff>36596</xdr:rowOff>
    </xdr:from>
    <xdr:ext cx="2249581" cy="604438"/>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313071"/>
          <a:ext cx="2249581" cy="604438"/>
        </a:xfrm>
        <a:prstGeom prst="rect">
          <a:avLst/>
        </a:prstGeom>
      </xdr:spPr>
    </xdr:pic>
    <xdr:clientData/>
  </xdr:oneCellAnchor>
  <xdr:twoCellAnchor editAs="oneCell">
    <xdr:from>
      <xdr:col>0</xdr:col>
      <xdr:colOff>57150</xdr:colOff>
      <xdr:row>0</xdr:row>
      <xdr:rowOff>57150</xdr:rowOff>
    </xdr:from>
    <xdr:to>
      <xdr:col>7</xdr:col>
      <xdr:colOff>152400</xdr:colOff>
      <xdr:row>1</xdr:row>
      <xdr:rowOff>57150</xdr:rowOff>
    </xdr:to>
    <xdr:pic>
      <xdr:nvPicPr>
        <xdr:cNvPr id="6" name="図 5">
          <a:extLst>
            <a:ext uri="{FF2B5EF4-FFF2-40B4-BE49-F238E27FC236}">
              <a16:creationId xmlns:a16="http://schemas.microsoft.com/office/drawing/2014/main" id="{0265BD44-BF09-472E-8986-45A2F2B02E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57150"/>
          <a:ext cx="190500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298174</xdr:colOff>
      <xdr:row>46</xdr:row>
      <xdr:rowOff>19878</xdr:rowOff>
    </xdr:from>
    <xdr:to>
      <xdr:col>13</xdr:col>
      <xdr:colOff>521804</xdr:colOff>
      <xdr:row>61</xdr:row>
      <xdr:rowOff>29817</xdr:rowOff>
    </xdr:to>
    <xdr:graphicFrame macro="">
      <xdr:nvGraphicFramePr>
        <xdr:cNvPr id="2" name="グラフ 1">
          <a:extLst>
            <a:ext uri="{FF2B5EF4-FFF2-40B4-BE49-F238E27FC236}">
              <a16:creationId xmlns:a16="http://schemas.microsoft.com/office/drawing/2014/main" id="{8FD9835D-9941-436F-9871-C59ED4EC7E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20491;&#20154;&#29992;\&#30690;&#37326;\&#12464;&#12522;&#12540;&#12473;&#12488;&#12521;&#12483;&#12503;\&#31639;&#23450;\&#12477;&#12501;&#12488;\&#27700;&#26643;&#21475;&#24452;&#12392;&#20491;&#25968;&#12363;&#12425;&#12398;&#31639;&#23450;ver.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48.164\&#38283;&#30330;&#35373;&#35336;&#37096;\FDAT\02_&#35069;&#21697;&#35373;&#35336;&#12487;&#12540;&#12479;\25_&#12464;&#12522;&#12540;&#12473;&#12488;&#12521;&#12483;&#12503;\&#31639;&#23450;&#12477;&#12501;&#12488;&#12392;&#36039;&#26009;\&#12477;&#12501;&#12488;\&#12521;&#12531;&#12489;&#12522;&#12540;&#12488;&#12521;&#12483;&#12503;&#31639;&#23450;v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データ"/>
      <sheetName val="製品一覧"/>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ランドリートラップ選定"/>
      <sheetName val="製品一覧"/>
      <sheetName val="データ"/>
    </sheetNames>
    <sheetDataSet>
      <sheetData sheetId="0"/>
      <sheetData sheetId="1"/>
      <sheetData sheetId="2">
        <row r="22">
          <cell r="B22">
            <v>1</v>
          </cell>
          <cell r="C22">
            <v>1</v>
          </cell>
        </row>
        <row r="23">
          <cell r="B23">
            <v>2</v>
          </cell>
          <cell r="C23">
            <v>1</v>
          </cell>
        </row>
        <row r="24">
          <cell r="B24">
            <v>4</v>
          </cell>
          <cell r="C24">
            <v>0.7</v>
          </cell>
        </row>
        <row r="25">
          <cell r="B25">
            <v>8</v>
          </cell>
          <cell r="C25">
            <v>0.55000000000000004</v>
          </cell>
        </row>
        <row r="26">
          <cell r="B26">
            <v>12</v>
          </cell>
          <cell r="C26">
            <v>0.48</v>
          </cell>
        </row>
        <row r="27">
          <cell r="B27">
            <v>16</v>
          </cell>
          <cell r="C27">
            <v>0.45</v>
          </cell>
        </row>
        <row r="28">
          <cell r="B28">
            <v>24</v>
          </cell>
          <cell r="C28">
            <v>0.42</v>
          </cell>
        </row>
        <row r="29">
          <cell r="B29">
            <v>32</v>
          </cell>
          <cell r="C29">
            <v>0.4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X74"/>
  <sheetViews>
    <sheetView tabSelected="1" zoomScale="90" zoomScaleNormal="90" zoomScaleSheetLayoutView="70" workbookViewId="0">
      <selection activeCell="B6" sqref="B6:D6"/>
    </sheetView>
  </sheetViews>
  <sheetFormatPr defaultColWidth="10.625" defaultRowHeight="13.5" x14ac:dyDescent="0.15"/>
  <cols>
    <col min="1" max="1" width="2.625" style="26" customWidth="1"/>
    <col min="2" max="6" width="3.5" style="26" customWidth="1"/>
    <col min="7" max="36" width="3.625" style="26" customWidth="1"/>
    <col min="37" max="38" width="2.625" style="26" customWidth="1"/>
    <col min="39" max="39" width="3.625" style="26" customWidth="1"/>
    <col min="40" max="40" width="6.5" style="26" bestFit="1" customWidth="1"/>
    <col min="41" max="57" width="3.625" style="26" customWidth="1"/>
    <col min="58" max="16384" width="10.625" style="26"/>
  </cols>
  <sheetData>
    <row r="1" spans="1:258" ht="24.75" customHeight="1" x14ac:dyDescent="0.15">
      <c r="A1" s="231"/>
      <c r="AO1" s="232"/>
      <c r="AP1" s="40"/>
      <c r="AQ1" s="40"/>
      <c r="AR1" s="40"/>
      <c r="AS1" s="40"/>
      <c r="AT1" s="40"/>
    </row>
    <row r="2" spans="1:258" ht="17.25" customHeight="1" x14ac:dyDescent="0.15"/>
    <row r="3" spans="1:258" ht="12" customHeight="1" x14ac:dyDescent="0.15"/>
    <row r="4" spans="1:258" ht="9" customHeight="1" x14ac:dyDescent="0.15">
      <c r="B4" s="231"/>
    </row>
    <row r="5" spans="1:258" ht="18.75" customHeight="1" x14ac:dyDescent="0.15">
      <c r="A5" s="24"/>
      <c r="B5" s="435" t="s">
        <v>26</v>
      </c>
      <c r="C5" s="435"/>
      <c r="D5" s="435"/>
      <c r="E5" s="435"/>
      <c r="F5" s="435" t="s">
        <v>19</v>
      </c>
      <c r="G5" s="435"/>
      <c r="H5" s="435"/>
      <c r="I5" s="439" t="s">
        <v>129</v>
      </c>
      <c r="J5" s="439"/>
      <c r="K5" s="439"/>
      <c r="L5" s="439"/>
      <c r="M5" s="439" t="s">
        <v>333</v>
      </c>
      <c r="N5" s="439"/>
      <c r="O5" s="439"/>
      <c r="P5" s="439"/>
      <c r="Q5" s="439"/>
      <c r="R5" s="439" t="s">
        <v>57</v>
      </c>
      <c r="S5" s="439"/>
      <c r="T5" s="439"/>
      <c r="U5" s="439"/>
      <c r="V5" s="439"/>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c r="IX5" s="24"/>
    </row>
    <row r="6" spans="1:258" ht="30" customHeight="1" x14ac:dyDescent="0.15">
      <c r="A6" s="24"/>
      <c r="B6" s="436"/>
      <c r="C6" s="437"/>
      <c r="D6" s="437"/>
      <c r="E6" s="49" t="s">
        <v>340</v>
      </c>
      <c r="F6" s="438"/>
      <c r="G6" s="438"/>
      <c r="H6" s="438"/>
      <c r="I6" s="440"/>
      <c r="J6" s="440"/>
      <c r="K6" s="440"/>
      <c r="L6" s="440"/>
      <c r="M6" s="438"/>
      <c r="N6" s="438"/>
      <c r="O6" s="438"/>
      <c r="P6" s="438"/>
      <c r="Q6" s="438"/>
      <c r="R6" s="438"/>
      <c r="S6" s="438"/>
      <c r="T6" s="438"/>
      <c r="U6" s="438"/>
      <c r="V6" s="438"/>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c r="IX6" s="24"/>
    </row>
    <row r="7" spans="1:258" ht="14.25" x14ac:dyDescent="0.15">
      <c r="A7" s="24"/>
      <c r="B7" s="39"/>
      <c r="C7" s="40" t="s">
        <v>183</v>
      </c>
      <c r="D7" s="24"/>
      <c r="E7" s="24"/>
      <c r="F7" s="24"/>
      <c r="G7" s="4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c r="IW7" s="24"/>
    </row>
    <row r="8" spans="1:258" ht="30.75" customHeight="1" x14ac:dyDescent="0.15">
      <c r="A8" s="24"/>
      <c r="B8" s="39"/>
      <c r="C8" s="411" t="s">
        <v>273</v>
      </c>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c r="IW8" s="24"/>
    </row>
    <row r="9" spans="1:258" ht="16.5" x14ac:dyDescent="0.25">
      <c r="A9" s="24"/>
      <c r="B9" s="39"/>
      <c r="C9" s="51" t="s">
        <v>176</v>
      </c>
      <c r="E9" s="40"/>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c r="IW9" s="24"/>
    </row>
    <row r="10" spans="1:258" ht="14.25" x14ac:dyDescent="0.15">
      <c r="A10" s="24"/>
      <c r="B10" s="32"/>
      <c r="C10" s="50" t="s">
        <v>193</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c r="IW10" s="24"/>
    </row>
    <row r="11" spans="1:258" ht="14.25" x14ac:dyDescent="0.15">
      <c r="A11" s="24"/>
      <c r="B11" s="32"/>
      <c r="C11" s="50" t="s">
        <v>194</v>
      </c>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c r="IW11" s="24"/>
    </row>
    <row r="12" spans="1:258" ht="30" customHeight="1" thickBot="1" x14ac:dyDescent="0.2">
      <c r="A12" s="45"/>
      <c r="B12" s="105"/>
      <c r="C12" s="45"/>
      <c r="D12" s="45"/>
      <c r="E12" s="45"/>
      <c r="F12" s="45"/>
      <c r="G12" s="45"/>
      <c r="H12" s="45"/>
      <c r="I12" s="45"/>
      <c r="J12" s="158"/>
      <c r="K12" s="444" t="str">
        <f>"■店舗全面積"&amp;DBCS(FIXED($B$6,0,TRUE))&amp;"㎡の"&amp;VLOOKUP($F$6,データ!$A$4:Q15,2)&amp;"に設置するグリーストラップの機種選定"</f>
        <v>■店舗全面積０㎡の食種を選択して下さいに設置するグリーストラップの機種選定</v>
      </c>
      <c r="L12" s="444"/>
      <c r="M12" s="444"/>
      <c r="N12" s="444"/>
      <c r="O12" s="444"/>
      <c r="P12" s="444"/>
      <c r="Q12" s="444"/>
      <c r="R12" s="444"/>
      <c r="S12" s="444"/>
      <c r="T12" s="444"/>
      <c r="U12" s="444"/>
      <c r="V12" s="444"/>
      <c r="W12" s="444"/>
      <c r="X12" s="444"/>
      <c r="Y12" s="444"/>
      <c r="Z12" s="444"/>
      <c r="AA12" s="444"/>
      <c r="AB12" s="444"/>
      <c r="AC12" s="444"/>
      <c r="AD12" s="444"/>
      <c r="AE12" s="444"/>
      <c r="AF12" s="47"/>
      <c r="AG12" s="45"/>
      <c r="AH12" s="46" t="s">
        <v>70</v>
      </c>
      <c r="AI12" s="445">
        <f ca="1">NOW()</f>
        <v>45755.678331597221</v>
      </c>
      <c r="AJ12" s="445"/>
      <c r="AK12" s="445"/>
      <c r="AL12" s="445"/>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c r="IW12" s="24"/>
    </row>
    <row r="13" spans="1:258" ht="25.5" customHeight="1" x14ac:dyDescent="0.15">
      <c r="A13" s="45"/>
      <c r="B13" s="455" t="s">
        <v>71</v>
      </c>
      <c r="C13" s="446"/>
      <c r="D13" s="446"/>
      <c r="E13" s="446"/>
      <c r="F13" s="447"/>
      <c r="G13" s="446" t="s">
        <v>27</v>
      </c>
      <c r="H13" s="446"/>
      <c r="I13" s="446"/>
      <c r="J13" s="446"/>
      <c r="K13" s="446"/>
      <c r="L13" s="446"/>
      <c r="M13" s="446"/>
      <c r="N13" s="446"/>
      <c r="O13" s="446"/>
      <c r="P13" s="446"/>
      <c r="Q13" s="446"/>
      <c r="R13" s="446"/>
      <c r="S13" s="446"/>
      <c r="T13" s="446"/>
      <c r="U13" s="446"/>
      <c r="V13" s="447"/>
      <c r="W13" s="446" t="s">
        <v>20</v>
      </c>
      <c r="X13" s="446"/>
      <c r="Y13" s="446"/>
      <c r="Z13" s="446"/>
      <c r="AA13" s="446"/>
      <c r="AB13" s="446"/>
      <c r="AC13" s="446"/>
      <c r="AD13" s="446"/>
      <c r="AE13" s="446"/>
      <c r="AF13" s="446"/>
      <c r="AG13" s="446"/>
      <c r="AH13" s="447"/>
      <c r="AI13" s="456" t="s">
        <v>72</v>
      </c>
      <c r="AJ13" s="456"/>
      <c r="AK13" s="456"/>
      <c r="AL13" s="457"/>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c r="IW13" s="24"/>
    </row>
    <row r="14" spans="1:258" ht="15.95" customHeight="1" x14ac:dyDescent="0.2">
      <c r="A14" s="45"/>
      <c r="B14" s="80" t="s">
        <v>160</v>
      </c>
      <c r="C14" s="53"/>
      <c r="D14" s="53"/>
      <c r="E14" s="53"/>
      <c r="F14" s="133"/>
      <c r="G14" s="55" t="s">
        <v>112</v>
      </c>
      <c r="H14" s="55"/>
      <c r="I14" s="55"/>
      <c r="J14" s="55"/>
      <c r="K14" s="55"/>
      <c r="L14" s="56"/>
      <c r="M14" s="56"/>
      <c r="N14" s="56"/>
      <c r="O14" s="56"/>
      <c r="P14" s="56"/>
      <c r="Q14" s="56"/>
      <c r="R14" s="56"/>
      <c r="S14" s="55"/>
      <c r="T14" s="56"/>
      <c r="U14" s="96" t="s">
        <v>28</v>
      </c>
      <c r="V14" s="135"/>
      <c r="W14" s="56" t="s">
        <v>170</v>
      </c>
      <c r="X14" s="57"/>
      <c r="Y14" s="56"/>
      <c r="Z14" s="56"/>
      <c r="AA14" s="57"/>
      <c r="AB14" s="55"/>
      <c r="AC14" s="55"/>
      <c r="AD14" s="55"/>
      <c r="AE14" s="55"/>
      <c r="AF14" s="55"/>
      <c r="AG14" s="55"/>
      <c r="AH14" s="135"/>
      <c r="AI14" s="56"/>
      <c r="AJ14" s="56"/>
      <c r="AK14" s="56"/>
      <c r="AL14" s="58"/>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row>
    <row r="15" spans="1:258" ht="15.95" customHeight="1" x14ac:dyDescent="0.15">
      <c r="A15" s="45"/>
      <c r="B15" s="52"/>
      <c r="C15" s="53"/>
      <c r="D15" s="53"/>
      <c r="E15" s="53"/>
      <c r="F15" s="133"/>
      <c r="G15" s="55"/>
      <c r="H15" s="55"/>
      <c r="I15" s="55"/>
      <c r="J15" s="55"/>
      <c r="K15" s="55"/>
      <c r="L15" s="56"/>
      <c r="M15" s="56"/>
      <c r="N15" s="56"/>
      <c r="O15" s="56"/>
      <c r="P15" s="56"/>
      <c r="Q15" s="56"/>
      <c r="R15" s="56"/>
      <c r="S15" s="55"/>
      <c r="T15" s="56"/>
      <c r="U15" s="96"/>
      <c r="V15" s="135"/>
      <c r="W15" s="111"/>
      <c r="X15" s="96" t="s">
        <v>108</v>
      </c>
      <c r="Y15" s="60" t="e">
        <f>FIXED(AK16,0,TRUE)&amp;"×"&amp;FIXED(AK17,0,TRUE)&amp;"×("&amp;FIXED(AK18,1,TRUE)&amp;"/"&amp;FIXED(AK19,2,TRUE)&amp;")×(1/"&amp;FIXED(AK20,0,TRUE)&amp;")×"&amp;FIXED(AK21,1,TRUE)</f>
        <v>#N/A</v>
      </c>
      <c r="Z15" s="82"/>
      <c r="AA15" s="57"/>
      <c r="AB15" s="60"/>
      <c r="AC15" s="55"/>
      <c r="AD15" s="55"/>
      <c r="AE15" s="55"/>
      <c r="AF15" s="55"/>
      <c r="AG15" s="55"/>
      <c r="AH15" s="135"/>
      <c r="AI15" s="56"/>
      <c r="AJ15" s="56"/>
      <c r="AK15" s="56"/>
      <c r="AL15" s="58"/>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row>
    <row r="16" spans="1:258" ht="15.95" customHeight="1" x14ac:dyDescent="0.15">
      <c r="A16" s="45"/>
      <c r="B16" s="52"/>
      <c r="C16" s="53"/>
      <c r="D16" s="53"/>
      <c r="E16" s="53"/>
      <c r="F16" s="133"/>
      <c r="G16" s="61" t="s">
        <v>89</v>
      </c>
      <c r="H16" s="56"/>
      <c r="I16" s="63" t="s">
        <v>86</v>
      </c>
      <c r="J16" s="61" t="s">
        <v>74</v>
      </c>
      <c r="K16" s="61"/>
      <c r="L16" s="78"/>
      <c r="M16" s="78"/>
      <c r="N16" s="78"/>
      <c r="O16" s="78"/>
      <c r="P16" s="78"/>
      <c r="Q16" s="78"/>
      <c r="R16" s="61"/>
      <c r="S16" s="61"/>
      <c r="T16" s="78"/>
      <c r="U16" s="63" t="s">
        <v>29</v>
      </c>
      <c r="V16" s="135"/>
      <c r="W16" s="111"/>
      <c r="X16" s="112" t="s">
        <v>113</v>
      </c>
      <c r="Y16" s="441" t="e">
        <f>ROUNDUP(A*Wm*n/n0/t*k,1)</f>
        <v>#N/A</v>
      </c>
      <c r="Z16" s="441"/>
      <c r="AA16" s="60" t="s">
        <v>114</v>
      </c>
      <c r="AB16" s="60"/>
      <c r="AC16" s="55"/>
      <c r="AD16" s="55"/>
      <c r="AE16" s="55"/>
      <c r="AF16" s="55"/>
      <c r="AG16" s="55"/>
      <c r="AH16" s="135"/>
      <c r="AI16" s="434" t="s">
        <v>115</v>
      </c>
      <c r="AJ16" s="434"/>
      <c r="AK16" s="442">
        <f>B6</f>
        <v>0</v>
      </c>
      <c r="AL16" s="443"/>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row>
    <row r="17" spans="1:256" ht="15.95" customHeight="1" x14ac:dyDescent="0.15">
      <c r="A17" s="45"/>
      <c r="B17" s="52"/>
      <c r="C17" s="53"/>
      <c r="D17" s="53"/>
      <c r="E17" s="53"/>
      <c r="F17" s="133"/>
      <c r="G17" s="55"/>
      <c r="H17" s="56"/>
      <c r="I17" s="63" t="s">
        <v>91</v>
      </c>
      <c r="J17" s="61" t="s">
        <v>92</v>
      </c>
      <c r="K17" s="61"/>
      <c r="L17" s="78"/>
      <c r="M17" s="78"/>
      <c r="N17" s="78"/>
      <c r="O17" s="78"/>
      <c r="P17" s="78"/>
      <c r="Q17" s="78"/>
      <c r="R17" s="61"/>
      <c r="S17" s="61"/>
      <c r="T17" s="78"/>
      <c r="U17" s="63" t="s">
        <v>93</v>
      </c>
      <c r="V17" s="135"/>
      <c r="W17" s="111"/>
      <c r="X17" s="55"/>
      <c r="Y17" s="56"/>
      <c r="Z17" s="56"/>
      <c r="AA17" s="55"/>
      <c r="AB17" s="55"/>
      <c r="AC17" s="55"/>
      <c r="AD17" s="55"/>
      <c r="AE17" s="55"/>
      <c r="AF17" s="55"/>
      <c r="AG17" s="55"/>
      <c r="AH17" s="135"/>
      <c r="AI17" s="434" t="s">
        <v>197</v>
      </c>
      <c r="AJ17" s="434"/>
      <c r="AK17" s="442">
        <f>VLOOKUP($F$6,データ!$A$4:$Q$15,3)</f>
        <v>0</v>
      </c>
      <c r="AL17" s="443"/>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row>
    <row r="18" spans="1:256" ht="15.95" customHeight="1" x14ac:dyDescent="0.15">
      <c r="A18" s="45"/>
      <c r="B18" s="52"/>
      <c r="C18" s="53"/>
      <c r="D18" s="53"/>
      <c r="E18" s="53"/>
      <c r="F18" s="133"/>
      <c r="G18" s="55"/>
      <c r="H18" s="56"/>
      <c r="I18" s="63" t="s">
        <v>94</v>
      </c>
      <c r="J18" s="61" t="s">
        <v>75</v>
      </c>
      <c r="K18" s="61"/>
      <c r="L18" s="78"/>
      <c r="M18" s="78"/>
      <c r="N18" s="78"/>
      <c r="O18" s="78"/>
      <c r="P18" s="78"/>
      <c r="Q18" s="78"/>
      <c r="R18" s="61"/>
      <c r="S18" s="61"/>
      <c r="T18" s="78"/>
      <c r="U18" s="63" t="s">
        <v>30</v>
      </c>
      <c r="V18" s="135"/>
      <c r="W18" s="111" t="s">
        <v>97</v>
      </c>
      <c r="X18" s="55"/>
      <c r="Y18" s="56"/>
      <c r="Z18" s="56"/>
      <c r="AA18" s="55"/>
      <c r="AB18" s="55"/>
      <c r="AC18" s="55"/>
      <c r="AD18" s="55"/>
      <c r="AE18" s="55"/>
      <c r="AF18" s="55"/>
      <c r="AG18" s="55"/>
      <c r="AH18" s="135"/>
      <c r="AI18" s="434" t="s">
        <v>116</v>
      </c>
      <c r="AJ18" s="434"/>
      <c r="AK18" s="442">
        <f>VLOOKUP($F$6,データ!$A$4:$Q$15,17)</f>
        <v>0</v>
      </c>
      <c r="AL18" s="443"/>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row>
    <row r="19" spans="1:256" ht="15.95" customHeight="1" x14ac:dyDescent="0.2">
      <c r="A19" s="45"/>
      <c r="B19" s="52"/>
      <c r="C19" s="53"/>
      <c r="D19" s="53"/>
      <c r="E19" s="53"/>
      <c r="F19" s="133"/>
      <c r="G19" s="55"/>
      <c r="H19" s="56"/>
      <c r="I19" s="63" t="s">
        <v>95</v>
      </c>
      <c r="J19" s="61" t="s">
        <v>96</v>
      </c>
      <c r="K19" s="61"/>
      <c r="L19" s="78"/>
      <c r="M19" s="78"/>
      <c r="N19" s="78"/>
      <c r="O19" s="78"/>
      <c r="P19" s="78"/>
      <c r="Q19" s="78"/>
      <c r="R19" s="78"/>
      <c r="S19" s="61"/>
      <c r="T19" s="78"/>
      <c r="U19" s="63" t="s">
        <v>30</v>
      </c>
      <c r="V19" s="135"/>
      <c r="W19" s="111" t="s">
        <v>286</v>
      </c>
      <c r="X19" s="97"/>
      <c r="Y19" s="56"/>
      <c r="Z19" s="56"/>
      <c r="AA19" s="55"/>
      <c r="AB19" s="55"/>
      <c r="AC19" s="55"/>
      <c r="AD19" s="55"/>
      <c r="AE19" s="55"/>
      <c r="AF19" s="55"/>
      <c r="AG19" s="55"/>
      <c r="AH19" s="135"/>
      <c r="AI19" s="434" t="s">
        <v>117</v>
      </c>
      <c r="AJ19" s="434"/>
      <c r="AK19" s="442" t="e">
        <f>データ!P29</f>
        <v>#N/A</v>
      </c>
      <c r="AL19" s="443"/>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pans="1:256" ht="15.95" customHeight="1" x14ac:dyDescent="0.15">
      <c r="A20" s="45"/>
      <c r="B20" s="52"/>
      <c r="C20" s="53"/>
      <c r="D20" s="53"/>
      <c r="E20" s="53"/>
      <c r="F20" s="133"/>
      <c r="G20" s="55"/>
      <c r="H20" s="56"/>
      <c r="I20" s="63" t="s">
        <v>87</v>
      </c>
      <c r="J20" s="61" t="s">
        <v>76</v>
      </c>
      <c r="K20" s="61"/>
      <c r="L20" s="78"/>
      <c r="M20" s="78"/>
      <c r="N20" s="78"/>
      <c r="O20" s="78"/>
      <c r="P20" s="78"/>
      <c r="Q20" s="78"/>
      <c r="R20" s="61"/>
      <c r="S20" s="61"/>
      <c r="T20" s="78"/>
      <c r="U20" s="63" t="s">
        <v>22</v>
      </c>
      <c r="V20" s="135"/>
      <c r="W20" s="111" t="s">
        <v>162</v>
      </c>
      <c r="X20" s="97"/>
      <c r="Y20" s="56"/>
      <c r="Z20" s="56"/>
      <c r="AA20" s="55"/>
      <c r="AB20" s="55"/>
      <c r="AC20" s="55"/>
      <c r="AD20" s="55"/>
      <c r="AE20" s="55"/>
      <c r="AF20" s="55"/>
      <c r="AG20" s="55"/>
      <c r="AH20" s="135"/>
      <c r="AI20" s="434" t="s">
        <v>118</v>
      </c>
      <c r="AJ20" s="434"/>
      <c r="AK20" s="442">
        <f>VLOOKUP($F$6,データ!$A$4:$Q$15,4)</f>
        <v>0</v>
      </c>
      <c r="AL20" s="443"/>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pans="1:256" ht="15.95" customHeight="1" x14ac:dyDescent="0.15">
      <c r="A21" s="45"/>
      <c r="B21" s="52"/>
      <c r="C21" s="53"/>
      <c r="D21" s="53"/>
      <c r="E21" s="53"/>
      <c r="F21" s="133"/>
      <c r="G21" s="55"/>
      <c r="H21" s="56"/>
      <c r="I21" s="63" t="s">
        <v>88</v>
      </c>
      <c r="J21" s="73" t="s">
        <v>101</v>
      </c>
      <c r="K21" s="79"/>
      <c r="L21" s="78"/>
      <c r="M21" s="78"/>
      <c r="N21" s="78"/>
      <c r="O21" s="78"/>
      <c r="P21" s="78"/>
      <c r="Q21" s="78"/>
      <c r="R21" s="61"/>
      <c r="S21" s="61"/>
      <c r="T21" s="78"/>
      <c r="U21" s="63" t="s">
        <v>23</v>
      </c>
      <c r="V21" s="135"/>
      <c r="W21" s="111"/>
      <c r="X21" s="55"/>
      <c r="Y21" s="56"/>
      <c r="Z21" s="56"/>
      <c r="AA21" s="55"/>
      <c r="AB21" s="55"/>
      <c r="AC21" s="55"/>
      <c r="AD21" s="55"/>
      <c r="AE21" s="55"/>
      <c r="AF21" s="55"/>
      <c r="AG21" s="55"/>
      <c r="AH21" s="135"/>
      <c r="AI21" s="434" t="s">
        <v>119</v>
      </c>
      <c r="AJ21" s="434"/>
      <c r="AK21" s="442">
        <f>VLOOKUP($F$6,データ!$A$4:$Q$15,5)</f>
        <v>0</v>
      </c>
      <c r="AL21" s="443"/>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pans="1:256" ht="9.9499999999999993" customHeight="1" x14ac:dyDescent="0.15">
      <c r="A22" s="45"/>
      <c r="B22" s="120"/>
      <c r="C22" s="121"/>
      <c r="D22" s="121"/>
      <c r="E22" s="121"/>
      <c r="F22" s="134"/>
      <c r="G22" s="128"/>
      <c r="H22" s="122"/>
      <c r="I22" s="123"/>
      <c r="J22" s="124"/>
      <c r="K22" s="125"/>
      <c r="L22" s="126"/>
      <c r="M22" s="126"/>
      <c r="N22" s="126"/>
      <c r="O22" s="126"/>
      <c r="P22" s="126"/>
      <c r="Q22" s="126"/>
      <c r="R22" s="127"/>
      <c r="S22" s="127"/>
      <c r="T22" s="126"/>
      <c r="U22" s="123"/>
      <c r="V22" s="136"/>
      <c r="W22" s="132"/>
      <c r="X22" s="128"/>
      <c r="Y22" s="122"/>
      <c r="Z22" s="122"/>
      <c r="AA22" s="128"/>
      <c r="AB22" s="128"/>
      <c r="AC22" s="128"/>
      <c r="AD22" s="128"/>
      <c r="AE22" s="128"/>
      <c r="AF22" s="128"/>
      <c r="AG22" s="128"/>
      <c r="AH22" s="136"/>
      <c r="AI22" s="139"/>
      <c r="AJ22" s="122"/>
      <c r="AK22" s="122"/>
      <c r="AL22" s="140"/>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pans="1:256" ht="15.95" customHeight="1" x14ac:dyDescent="0.15">
      <c r="A23" s="45"/>
      <c r="B23" s="69" t="s">
        <v>161</v>
      </c>
      <c r="C23" s="56"/>
      <c r="D23" s="56"/>
      <c r="E23" s="56"/>
      <c r="F23" s="135"/>
      <c r="G23" s="55" t="s">
        <v>171</v>
      </c>
      <c r="H23" s="55"/>
      <c r="I23" s="55"/>
      <c r="J23" s="55"/>
      <c r="K23" s="55"/>
      <c r="L23" s="56"/>
      <c r="M23" s="56"/>
      <c r="N23" s="56"/>
      <c r="O23" s="56"/>
      <c r="P23" s="56"/>
      <c r="Q23" s="56"/>
      <c r="R23" s="55"/>
      <c r="S23" s="55"/>
      <c r="T23" s="56"/>
      <c r="U23" s="96" t="s">
        <v>24</v>
      </c>
      <c r="V23" s="135"/>
      <c r="W23" s="56" t="s">
        <v>102</v>
      </c>
      <c r="X23" s="56"/>
      <c r="Y23" s="56"/>
      <c r="Z23" s="56"/>
      <c r="AA23" s="55"/>
      <c r="AB23" s="55"/>
      <c r="AC23" s="55"/>
      <c r="AD23" s="55"/>
      <c r="AE23" s="55"/>
      <c r="AF23" s="55"/>
      <c r="AG23" s="55"/>
      <c r="AH23" s="135"/>
      <c r="AI23" s="56"/>
      <c r="AJ23" s="56"/>
      <c r="AK23" s="56"/>
      <c r="AL23" s="58"/>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row>
    <row r="24" spans="1:256" ht="15.95" customHeight="1" x14ac:dyDescent="0.15">
      <c r="A24" s="45"/>
      <c r="B24" s="67" t="s">
        <v>55</v>
      </c>
      <c r="C24" s="56"/>
      <c r="D24" s="56"/>
      <c r="E24" s="56"/>
      <c r="F24" s="135"/>
      <c r="G24" s="55"/>
      <c r="H24" s="55"/>
      <c r="I24" s="55"/>
      <c r="J24" s="55"/>
      <c r="K24" s="55"/>
      <c r="L24" s="56"/>
      <c r="M24" s="56"/>
      <c r="N24" s="56"/>
      <c r="O24" s="56"/>
      <c r="P24" s="56"/>
      <c r="Q24" s="56"/>
      <c r="R24" s="55"/>
      <c r="S24" s="55"/>
      <c r="T24" s="56"/>
      <c r="U24" s="96"/>
      <c r="V24" s="135"/>
      <c r="W24" s="97"/>
      <c r="X24" s="96" t="s">
        <v>107</v>
      </c>
      <c r="Y24" s="97" t="e">
        <f>FIXED(AK16,0,TRUE)&amp;"×"&amp;FIXED(AK30,1,TRUE)&amp;"×("&amp;FIXED(AK18,1,TRUE)&amp;"/"&amp;FIXED(AK19,2,TRUE)&amp;")×"&amp;FIXED(AK31,0,TRUE)&amp;"/"&amp;FIXED(1000,0,TRUE)</f>
        <v>#N/A</v>
      </c>
      <c r="Z24" s="82"/>
      <c r="AA24" s="60"/>
      <c r="AB24" s="60"/>
      <c r="AC24" s="55"/>
      <c r="AD24" s="55"/>
      <c r="AE24" s="55"/>
      <c r="AF24" s="55"/>
      <c r="AG24" s="55"/>
      <c r="AH24" s="135"/>
      <c r="AI24" s="56"/>
      <c r="AJ24" s="56"/>
      <c r="AK24" s="56"/>
      <c r="AL24" s="58"/>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row r="25" spans="1:256" ht="15.95" customHeight="1" x14ac:dyDescent="0.15">
      <c r="A25" s="45"/>
      <c r="B25" s="67" t="s">
        <v>73</v>
      </c>
      <c r="C25" s="56"/>
      <c r="D25" s="56"/>
      <c r="E25" s="56"/>
      <c r="F25" s="135"/>
      <c r="G25" s="55" t="s">
        <v>21</v>
      </c>
      <c r="H25" s="56"/>
      <c r="I25" s="96" t="s">
        <v>84</v>
      </c>
      <c r="J25" s="97" t="s">
        <v>110</v>
      </c>
      <c r="K25" s="55"/>
      <c r="L25" s="56"/>
      <c r="M25" s="56"/>
      <c r="N25" s="56"/>
      <c r="O25" s="96"/>
      <c r="P25" s="56"/>
      <c r="Q25" s="56"/>
      <c r="R25" s="55"/>
      <c r="S25" s="55"/>
      <c r="T25" s="56"/>
      <c r="U25" s="96" t="s">
        <v>25</v>
      </c>
      <c r="V25" s="135"/>
      <c r="W25" s="97"/>
      <c r="X25" s="112" t="s">
        <v>90</v>
      </c>
      <c r="Y25" s="441" t="e">
        <f>ROUNDUP(A*gu*(n/n0)*iu/1000,1)</f>
        <v>#N/A</v>
      </c>
      <c r="Z25" s="441"/>
      <c r="AA25" s="60" t="s">
        <v>109</v>
      </c>
      <c r="AB25" s="60"/>
      <c r="AC25" s="55"/>
      <c r="AD25" s="55"/>
      <c r="AE25" s="55"/>
      <c r="AF25" s="55"/>
      <c r="AG25" s="55"/>
      <c r="AH25" s="135"/>
      <c r="AI25" s="56"/>
      <c r="AJ25" s="56"/>
      <c r="AK25" s="56"/>
      <c r="AL25" s="58"/>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c r="II25" s="24"/>
      <c r="IJ25" s="24"/>
      <c r="IK25" s="24"/>
      <c r="IL25" s="24"/>
      <c r="IM25" s="24"/>
      <c r="IN25" s="24"/>
      <c r="IO25" s="24"/>
      <c r="IP25" s="24"/>
      <c r="IQ25" s="24"/>
      <c r="IR25" s="24"/>
      <c r="IS25" s="24"/>
      <c r="IT25" s="24"/>
      <c r="IU25" s="24"/>
      <c r="IV25" s="24"/>
    </row>
    <row r="26" spans="1:256" ht="15.95" customHeight="1" x14ac:dyDescent="0.15">
      <c r="A26" s="45"/>
      <c r="B26" s="68"/>
      <c r="C26" s="56"/>
      <c r="D26" s="56"/>
      <c r="E26" s="56"/>
      <c r="F26" s="135"/>
      <c r="G26" s="55"/>
      <c r="H26" s="56"/>
      <c r="I26" s="96" t="s">
        <v>98</v>
      </c>
      <c r="J26" s="97" t="s">
        <v>111</v>
      </c>
      <c r="K26" s="55"/>
      <c r="L26" s="56"/>
      <c r="M26" s="56"/>
      <c r="N26" s="56"/>
      <c r="O26" s="96"/>
      <c r="P26" s="56"/>
      <c r="Q26" s="56"/>
      <c r="R26" s="55"/>
      <c r="S26" s="55"/>
      <c r="T26" s="56"/>
      <c r="U26" s="96" t="s">
        <v>24</v>
      </c>
      <c r="V26" s="135"/>
      <c r="W26" s="56"/>
      <c r="X26" s="56"/>
      <c r="Y26" s="56"/>
      <c r="Z26" s="56"/>
      <c r="AA26" s="55"/>
      <c r="AB26" s="55"/>
      <c r="AC26" s="55"/>
      <c r="AD26" s="55"/>
      <c r="AE26" s="55"/>
      <c r="AF26" s="55"/>
      <c r="AG26" s="55"/>
      <c r="AH26" s="135"/>
      <c r="AI26" s="56"/>
      <c r="AJ26" s="56"/>
      <c r="AK26" s="56"/>
      <c r="AL26" s="58"/>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c r="II26" s="24"/>
      <c r="IJ26" s="24"/>
      <c r="IK26" s="24"/>
      <c r="IL26" s="24"/>
      <c r="IM26" s="24"/>
      <c r="IN26" s="24"/>
      <c r="IO26" s="24"/>
      <c r="IP26" s="24"/>
      <c r="IQ26" s="24"/>
      <c r="IR26" s="24"/>
      <c r="IS26" s="24"/>
      <c r="IT26" s="24"/>
      <c r="IU26" s="24"/>
      <c r="IV26" s="24"/>
    </row>
    <row r="27" spans="1:256" ht="15.95" customHeight="1" x14ac:dyDescent="0.2">
      <c r="A27" s="45"/>
      <c r="B27" s="54"/>
      <c r="C27" s="56"/>
      <c r="D27" s="56"/>
      <c r="E27" s="56"/>
      <c r="F27" s="135"/>
      <c r="G27" s="55"/>
      <c r="H27" s="56"/>
      <c r="I27" s="55"/>
      <c r="J27" s="55" t="s">
        <v>99</v>
      </c>
      <c r="K27" s="55"/>
      <c r="L27" s="56"/>
      <c r="M27" s="56"/>
      <c r="N27" s="56"/>
      <c r="O27" s="56"/>
      <c r="P27" s="56"/>
      <c r="Q27" s="56"/>
      <c r="R27" s="55"/>
      <c r="S27" s="55"/>
      <c r="T27" s="56"/>
      <c r="U27" s="55"/>
      <c r="V27" s="135"/>
      <c r="W27" s="56" t="s">
        <v>103</v>
      </c>
      <c r="X27" s="56"/>
      <c r="Y27" s="56"/>
      <c r="Z27" s="56"/>
      <c r="AA27" s="55"/>
      <c r="AB27" s="55"/>
      <c r="AC27" s="55"/>
      <c r="AD27" s="55"/>
      <c r="AE27" s="55"/>
      <c r="AF27" s="55"/>
      <c r="AG27" s="55"/>
      <c r="AH27" s="135"/>
      <c r="AI27" s="56"/>
      <c r="AJ27" s="56"/>
      <c r="AK27" s="56"/>
      <c r="AL27" s="58"/>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c r="HY27" s="24"/>
      <c r="HZ27" s="24"/>
      <c r="IA27" s="24"/>
      <c r="IB27" s="24"/>
      <c r="IC27" s="24"/>
      <c r="ID27" s="24"/>
      <c r="IE27" s="24"/>
      <c r="IF27" s="24"/>
      <c r="IG27" s="24"/>
      <c r="IH27" s="24"/>
      <c r="II27" s="24"/>
      <c r="IJ27" s="24"/>
      <c r="IK27" s="24"/>
      <c r="IL27" s="24"/>
      <c r="IM27" s="24"/>
      <c r="IN27" s="24"/>
      <c r="IO27" s="24"/>
      <c r="IP27" s="24"/>
      <c r="IQ27" s="24"/>
      <c r="IR27" s="24"/>
      <c r="IS27" s="24"/>
      <c r="IT27" s="24"/>
      <c r="IU27" s="24"/>
      <c r="IV27" s="24"/>
    </row>
    <row r="28" spans="1:256" ht="15.95" customHeight="1" x14ac:dyDescent="0.2">
      <c r="A28" s="45"/>
      <c r="B28" s="54"/>
      <c r="C28" s="56"/>
      <c r="D28" s="56"/>
      <c r="E28" s="56"/>
      <c r="F28" s="135"/>
      <c r="G28" s="55"/>
      <c r="H28" s="56"/>
      <c r="I28" s="55"/>
      <c r="J28" s="55" t="s">
        <v>100</v>
      </c>
      <c r="K28" s="55"/>
      <c r="L28" s="56"/>
      <c r="M28" s="56"/>
      <c r="N28" s="56"/>
      <c r="O28" s="56"/>
      <c r="P28" s="56"/>
      <c r="Q28" s="56"/>
      <c r="R28" s="55"/>
      <c r="S28" s="55"/>
      <c r="T28" s="56"/>
      <c r="U28" s="55"/>
      <c r="V28" s="135"/>
      <c r="W28" s="71"/>
      <c r="X28" s="96" t="s">
        <v>106</v>
      </c>
      <c r="Y28" s="56" t="e">
        <f>FIXED(AK16,0,TRUE)&amp;"×"&amp;FIXED(AK32,1,TRUE)&amp;"×("&amp;FIXED(AK18,1,TRUE)&amp;"/"&amp;FIXED(AK19,2,TRUE)&amp;")×"&amp;FIXED(AK33,0,TRUE)&amp;"/"&amp;FIXED(1000,0,TRUE)</f>
        <v>#N/A</v>
      </c>
      <c r="Z28" s="56"/>
      <c r="AA28" s="55"/>
      <c r="AB28" s="55"/>
      <c r="AC28" s="55"/>
      <c r="AD28" s="55"/>
      <c r="AE28" s="55"/>
      <c r="AF28" s="55"/>
      <c r="AG28" s="55"/>
      <c r="AH28" s="135"/>
      <c r="AI28" s="56"/>
      <c r="AJ28" s="56"/>
      <c r="AK28" s="56"/>
      <c r="AL28" s="58"/>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c r="IU28" s="24"/>
      <c r="IV28" s="24"/>
    </row>
    <row r="29" spans="1:256" ht="15.95" customHeight="1" x14ac:dyDescent="0.15">
      <c r="A29" s="45"/>
      <c r="B29" s="54"/>
      <c r="C29" s="56"/>
      <c r="D29" s="56"/>
      <c r="E29" s="56"/>
      <c r="F29" s="135"/>
      <c r="G29" s="55"/>
      <c r="H29" s="55"/>
      <c r="I29" s="55"/>
      <c r="J29" s="55"/>
      <c r="K29" s="55"/>
      <c r="L29" s="56"/>
      <c r="M29" s="56"/>
      <c r="N29" s="56"/>
      <c r="O29" s="56"/>
      <c r="P29" s="56"/>
      <c r="Q29" s="56"/>
      <c r="R29" s="55"/>
      <c r="S29" s="55"/>
      <c r="T29" s="56"/>
      <c r="U29" s="55"/>
      <c r="V29" s="135"/>
      <c r="W29" s="71"/>
      <c r="X29" s="112" t="s">
        <v>90</v>
      </c>
      <c r="Y29" s="441" t="e">
        <f>ROUNDUP(A*gb*(n/n0)*ib/1000,1)</f>
        <v>#N/A</v>
      </c>
      <c r="Z29" s="441"/>
      <c r="AA29" s="55" t="s">
        <v>109</v>
      </c>
      <c r="AB29" s="55"/>
      <c r="AC29" s="55"/>
      <c r="AD29" s="55"/>
      <c r="AE29" s="55"/>
      <c r="AF29" s="55"/>
      <c r="AG29" s="55"/>
      <c r="AH29" s="135"/>
      <c r="AI29" s="56"/>
      <c r="AJ29" s="56"/>
      <c r="AK29" s="56"/>
      <c r="AL29" s="58"/>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c r="IU29" s="24"/>
      <c r="IV29" s="24"/>
    </row>
    <row r="30" spans="1:256" ht="15.95" customHeight="1" x14ac:dyDescent="0.15">
      <c r="A30" s="45"/>
      <c r="B30" s="54"/>
      <c r="C30" s="56"/>
      <c r="D30" s="56"/>
      <c r="E30" s="56"/>
      <c r="F30" s="135"/>
      <c r="G30" s="55" t="s">
        <v>21</v>
      </c>
      <c r="H30" s="56"/>
      <c r="I30" s="96" t="s">
        <v>85</v>
      </c>
      <c r="J30" s="55" t="s">
        <v>80</v>
      </c>
      <c r="K30" s="55"/>
      <c r="L30" s="56"/>
      <c r="M30" s="56"/>
      <c r="N30" s="56"/>
      <c r="O30" s="56"/>
      <c r="P30" s="56"/>
      <c r="Q30" s="56"/>
      <c r="R30" s="55"/>
      <c r="S30" s="56"/>
      <c r="T30" s="56"/>
      <c r="U30" s="96" t="s">
        <v>31</v>
      </c>
      <c r="V30" s="135"/>
      <c r="W30" s="56"/>
      <c r="X30" s="56"/>
      <c r="Y30" s="56"/>
      <c r="Z30" s="56"/>
      <c r="AA30" s="55"/>
      <c r="AB30" s="55"/>
      <c r="AC30" s="55"/>
      <c r="AD30" s="55"/>
      <c r="AE30" s="55"/>
      <c r="AF30" s="55"/>
      <c r="AG30" s="55"/>
      <c r="AH30" s="135"/>
      <c r="AI30" s="434" t="s">
        <v>120</v>
      </c>
      <c r="AJ30" s="434"/>
      <c r="AK30" s="442">
        <f>VLOOKUP($F$6,データ!$A$4:$Q$15,6)</f>
        <v>0</v>
      </c>
      <c r="AL30" s="443"/>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c r="II30" s="24"/>
      <c r="IJ30" s="24"/>
      <c r="IK30" s="24"/>
      <c r="IL30" s="24"/>
      <c r="IM30" s="24"/>
      <c r="IN30" s="24"/>
      <c r="IO30" s="24"/>
      <c r="IP30" s="24"/>
      <c r="IQ30" s="24"/>
      <c r="IR30" s="24"/>
      <c r="IS30" s="24"/>
      <c r="IT30" s="24"/>
      <c r="IU30" s="24"/>
      <c r="IV30" s="24"/>
    </row>
    <row r="31" spans="1:256" ht="15.95" customHeight="1" x14ac:dyDescent="0.15">
      <c r="A31" s="45"/>
      <c r="B31" s="54"/>
      <c r="C31" s="56"/>
      <c r="D31" s="56"/>
      <c r="E31" s="56"/>
      <c r="F31" s="135"/>
      <c r="G31" s="55"/>
      <c r="H31" s="56"/>
      <c r="I31" s="96" t="s">
        <v>78</v>
      </c>
      <c r="J31" s="55" t="s">
        <v>82</v>
      </c>
      <c r="K31" s="55"/>
      <c r="L31" s="56"/>
      <c r="M31" s="56"/>
      <c r="N31" s="56"/>
      <c r="O31" s="56"/>
      <c r="P31" s="56"/>
      <c r="Q31" s="56"/>
      <c r="R31" s="55"/>
      <c r="S31" s="56"/>
      <c r="T31" s="56"/>
      <c r="U31" s="96" t="s">
        <v>145</v>
      </c>
      <c r="V31" s="135"/>
      <c r="W31" s="60" t="s">
        <v>169</v>
      </c>
      <c r="X31" s="70"/>
      <c r="Y31" s="56"/>
      <c r="Z31" s="56"/>
      <c r="AA31" s="55"/>
      <c r="AB31" s="55"/>
      <c r="AC31" s="55"/>
      <c r="AD31" s="55"/>
      <c r="AE31" s="55"/>
      <c r="AF31" s="55"/>
      <c r="AG31" s="55"/>
      <c r="AH31" s="135"/>
      <c r="AI31" s="434" t="s">
        <v>121</v>
      </c>
      <c r="AJ31" s="434"/>
      <c r="AK31" s="442">
        <f>VLOOKUP($F$6,データ!$A$4:$Q$15,7)</f>
        <v>0</v>
      </c>
      <c r="AL31" s="443"/>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row>
    <row r="32" spans="1:256" ht="15.95" customHeight="1" x14ac:dyDescent="0.15">
      <c r="A32" s="45"/>
      <c r="B32" s="54"/>
      <c r="C32" s="56"/>
      <c r="D32" s="56"/>
      <c r="E32" s="56"/>
      <c r="F32" s="135"/>
      <c r="G32" s="55"/>
      <c r="H32" s="56"/>
      <c r="I32" s="96" t="s">
        <v>77</v>
      </c>
      <c r="J32" s="55" t="s">
        <v>81</v>
      </c>
      <c r="K32" s="55"/>
      <c r="L32" s="56"/>
      <c r="M32" s="56"/>
      <c r="N32" s="56"/>
      <c r="O32" s="56"/>
      <c r="P32" s="56"/>
      <c r="Q32" s="56"/>
      <c r="R32" s="55"/>
      <c r="S32" s="56"/>
      <c r="T32" s="56"/>
      <c r="U32" s="96" t="s">
        <v>31</v>
      </c>
      <c r="V32" s="135"/>
      <c r="W32" s="56"/>
      <c r="X32" s="96" t="s">
        <v>124</v>
      </c>
      <c r="Y32" s="56" t="e">
        <f>FIXED(Y25,1,TRUE)&amp;"＋"&amp;FIXED(Y29,1,TRUE)&amp;" "</f>
        <v>#N/A</v>
      </c>
      <c r="Z32" s="56"/>
      <c r="AA32" s="55"/>
      <c r="AB32" s="55"/>
      <c r="AC32" s="55"/>
      <c r="AD32" s="55"/>
      <c r="AE32" s="55"/>
      <c r="AF32" s="55"/>
      <c r="AG32" s="55"/>
      <c r="AH32" s="135"/>
      <c r="AI32" s="434" t="s">
        <v>122</v>
      </c>
      <c r="AJ32" s="434"/>
      <c r="AK32" s="442">
        <f>VLOOKUP($F$6,データ!$A$4:$Q$15,8)</f>
        <v>0</v>
      </c>
      <c r="AL32" s="443"/>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c r="II32" s="24"/>
      <c r="IJ32" s="24"/>
      <c r="IK32" s="24"/>
      <c r="IL32" s="24"/>
      <c r="IM32" s="24"/>
      <c r="IN32" s="24"/>
      <c r="IO32" s="24"/>
      <c r="IP32" s="24"/>
      <c r="IQ32" s="24"/>
      <c r="IR32" s="24"/>
      <c r="IS32" s="24"/>
      <c r="IT32" s="24"/>
      <c r="IU32" s="24"/>
      <c r="IV32" s="24"/>
    </row>
    <row r="33" spans="1:257" ht="15.95" customHeight="1" x14ac:dyDescent="0.15">
      <c r="A33" s="45"/>
      <c r="B33" s="54"/>
      <c r="C33" s="56"/>
      <c r="D33" s="56"/>
      <c r="E33" s="56"/>
      <c r="F33" s="135"/>
      <c r="G33" s="55"/>
      <c r="H33" s="56"/>
      <c r="I33" s="96" t="s">
        <v>79</v>
      </c>
      <c r="J33" s="55" t="s">
        <v>83</v>
      </c>
      <c r="K33" s="55"/>
      <c r="L33" s="56"/>
      <c r="M33" s="56"/>
      <c r="N33" s="56"/>
      <c r="O33" s="56"/>
      <c r="P33" s="56"/>
      <c r="Q33" s="56"/>
      <c r="R33" s="55"/>
      <c r="S33" s="56"/>
      <c r="T33" s="56"/>
      <c r="U33" s="96" t="s">
        <v>289</v>
      </c>
      <c r="V33" s="135"/>
      <c r="W33" s="55"/>
      <c r="X33" s="96" t="s">
        <v>125</v>
      </c>
      <c r="Y33" s="454" t="e">
        <f>Y25+Y29</f>
        <v>#N/A</v>
      </c>
      <c r="Z33" s="454"/>
      <c r="AA33" s="55" t="s">
        <v>126</v>
      </c>
      <c r="AB33" s="55"/>
      <c r="AC33" s="55"/>
      <c r="AD33" s="55"/>
      <c r="AE33" s="55"/>
      <c r="AF33" s="55"/>
      <c r="AG33" s="55"/>
      <c r="AH33" s="135"/>
      <c r="AI33" s="434" t="s">
        <v>123</v>
      </c>
      <c r="AJ33" s="434"/>
      <c r="AK33" s="442">
        <f>VLOOKUP($F$6,データ!$A$4:$Q$15,9)</f>
        <v>0</v>
      </c>
      <c r="AL33" s="443"/>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c r="HY33" s="24"/>
      <c r="HZ33" s="24"/>
      <c r="IA33" s="24"/>
      <c r="IB33" s="24"/>
      <c r="IC33" s="24"/>
      <c r="ID33" s="24"/>
      <c r="IE33" s="24"/>
      <c r="IF33" s="24"/>
      <c r="IG33" s="24"/>
      <c r="IH33" s="24"/>
      <c r="II33" s="24"/>
      <c r="IJ33" s="24"/>
      <c r="IK33" s="24"/>
      <c r="IL33" s="24"/>
      <c r="IM33" s="24"/>
      <c r="IN33" s="24"/>
      <c r="IO33" s="24"/>
      <c r="IP33" s="24"/>
      <c r="IQ33" s="24"/>
      <c r="IR33" s="24"/>
      <c r="IS33" s="24"/>
      <c r="IT33" s="24"/>
      <c r="IU33" s="24"/>
      <c r="IV33" s="24"/>
    </row>
    <row r="34" spans="1:257" ht="9.9499999999999993" customHeight="1" x14ac:dyDescent="0.15">
      <c r="A34" s="45"/>
      <c r="B34" s="130"/>
      <c r="C34" s="122"/>
      <c r="D34" s="122"/>
      <c r="E34" s="122"/>
      <c r="F34" s="136"/>
      <c r="G34" s="128"/>
      <c r="H34" s="122"/>
      <c r="I34" s="129"/>
      <c r="J34" s="128"/>
      <c r="K34" s="128"/>
      <c r="L34" s="122"/>
      <c r="M34" s="122"/>
      <c r="N34" s="122"/>
      <c r="O34" s="122"/>
      <c r="P34" s="122"/>
      <c r="Q34" s="122"/>
      <c r="R34" s="128"/>
      <c r="S34" s="122"/>
      <c r="T34" s="122"/>
      <c r="U34" s="129"/>
      <c r="V34" s="136"/>
      <c r="W34" s="128"/>
      <c r="X34" s="129"/>
      <c r="Y34" s="131"/>
      <c r="Z34" s="131"/>
      <c r="AA34" s="128"/>
      <c r="AB34" s="128"/>
      <c r="AC34" s="128"/>
      <c r="AD34" s="128"/>
      <c r="AE34" s="128"/>
      <c r="AF34" s="128"/>
      <c r="AG34" s="128"/>
      <c r="AH34" s="136"/>
      <c r="AI34" s="139"/>
      <c r="AJ34" s="122"/>
      <c r="AK34" s="122"/>
      <c r="AL34" s="140"/>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row>
    <row r="35" spans="1:257" ht="5.0999999999999996" customHeight="1" x14ac:dyDescent="0.15">
      <c r="A35" s="45"/>
      <c r="B35" s="448" t="s">
        <v>174</v>
      </c>
      <c r="C35" s="449"/>
      <c r="D35" s="449"/>
      <c r="E35" s="449"/>
      <c r="F35" s="450"/>
      <c r="G35" s="111"/>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55"/>
      <c r="AJ35" s="56"/>
      <c r="AK35" s="55"/>
      <c r="AL35" s="72"/>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c r="IW35" s="24"/>
    </row>
    <row r="36" spans="1:257" ht="15.95" customHeight="1" x14ac:dyDescent="0.15">
      <c r="A36" s="45"/>
      <c r="B36" s="451"/>
      <c r="C36" s="452"/>
      <c r="D36" s="452"/>
      <c r="E36" s="452"/>
      <c r="F36" s="453"/>
      <c r="G36" s="111" t="s">
        <v>127</v>
      </c>
      <c r="H36" s="55"/>
      <c r="I36" s="55"/>
      <c r="J36" s="55"/>
      <c r="K36" s="55"/>
      <c r="L36" s="55"/>
      <c r="M36" s="55"/>
      <c r="N36" s="55"/>
      <c r="O36" s="55"/>
      <c r="P36" s="56"/>
      <c r="Q36" s="56"/>
      <c r="R36" s="55"/>
      <c r="S36" s="55"/>
      <c r="T36" s="55"/>
      <c r="U36" s="55"/>
      <c r="V36" s="55"/>
      <c r="W36" s="418" t="s">
        <v>164</v>
      </c>
      <c r="X36" s="418"/>
      <c r="Y36" s="418"/>
      <c r="Z36" s="418"/>
      <c r="AA36" s="418"/>
      <c r="AB36" s="418"/>
      <c r="AC36" s="418"/>
      <c r="AD36" s="418"/>
      <c r="AE36" s="418"/>
      <c r="AF36" s="418"/>
      <c r="AG36" s="418"/>
      <c r="AH36" s="418"/>
      <c r="AI36" s="55"/>
      <c r="AJ36" s="56"/>
      <c r="AK36" s="55"/>
      <c r="AL36" s="72"/>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c r="IW36" s="24"/>
    </row>
    <row r="37" spans="1:257" ht="15.95" customHeight="1" x14ac:dyDescent="0.15">
      <c r="A37" s="45"/>
      <c r="B37" s="54"/>
      <c r="C37" s="56"/>
      <c r="D37" s="56"/>
      <c r="E37" s="56"/>
      <c r="F37" s="135"/>
      <c r="G37" s="55"/>
      <c r="H37" s="71" t="e">
        <f>"① 流入流量　Ｑ＝ "&amp;FIXED(Y16,1,TRUE)&amp;"  [L/min]"</f>
        <v>#N/A</v>
      </c>
      <c r="I37" s="55"/>
      <c r="J37" s="55"/>
      <c r="K37" s="55"/>
      <c r="L37" s="55"/>
      <c r="M37" s="55"/>
      <c r="N37" s="55"/>
      <c r="O37" s="55"/>
      <c r="P37" s="56"/>
      <c r="Q37" s="56"/>
      <c r="R37" s="55"/>
      <c r="S37" s="55"/>
      <c r="T37" s="55"/>
      <c r="U37" s="55"/>
      <c r="V37" s="55"/>
      <c r="W37" s="415" t="s">
        <v>168</v>
      </c>
      <c r="X37" s="416"/>
      <c r="Y37" s="416"/>
      <c r="Z37" s="416"/>
      <c r="AA37" s="416"/>
      <c r="AB37" s="416"/>
      <c r="AC37" s="417"/>
      <c r="AD37" s="423" t="e">
        <f>製品一覧!O117</f>
        <v>#N/A</v>
      </c>
      <c r="AE37" s="424"/>
      <c r="AF37" s="425"/>
      <c r="AG37" s="429" t="s">
        <v>104</v>
      </c>
      <c r="AH37" s="430"/>
      <c r="AI37" s="60"/>
      <c r="AJ37" s="56"/>
      <c r="AK37" s="55"/>
      <c r="AL37" s="72"/>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c r="IW37" s="24"/>
    </row>
    <row r="38" spans="1:257" ht="15.95" customHeight="1" x14ac:dyDescent="0.15">
      <c r="A38" s="45"/>
      <c r="B38" s="54"/>
      <c r="C38" s="56"/>
      <c r="D38" s="56"/>
      <c r="E38" s="56"/>
      <c r="F38" s="135"/>
      <c r="G38" s="77"/>
      <c r="H38" s="71" t="e">
        <f>"② 阻集グリースとたい積残さの質量合計　Ｇ＝ "&amp;FIXED(Y33,1,TRUE)&amp;"  [㎏]"</f>
        <v>#N/A</v>
      </c>
      <c r="I38" s="55"/>
      <c r="J38" s="55"/>
      <c r="K38" s="55"/>
      <c r="L38" s="55"/>
      <c r="M38" s="55"/>
      <c r="N38" s="56"/>
      <c r="O38" s="55"/>
      <c r="P38" s="56"/>
      <c r="Q38" s="56"/>
      <c r="R38" s="55"/>
      <c r="S38" s="55"/>
      <c r="T38" s="55"/>
      <c r="U38" s="55"/>
      <c r="V38" s="55"/>
      <c r="W38" s="431" t="s">
        <v>163</v>
      </c>
      <c r="X38" s="432"/>
      <c r="Y38" s="432"/>
      <c r="Z38" s="432"/>
      <c r="AA38" s="432"/>
      <c r="AB38" s="432"/>
      <c r="AC38" s="433"/>
      <c r="AD38" s="423" t="e">
        <f>製品一覧!O116</f>
        <v>#N/A</v>
      </c>
      <c r="AE38" s="424"/>
      <c r="AF38" s="425"/>
      <c r="AG38" s="429" t="s">
        <v>105</v>
      </c>
      <c r="AH38" s="430"/>
      <c r="AI38" s="55"/>
      <c r="AJ38" s="56"/>
      <c r="AK38" s="55"/>
      <c r="AL38" s="72"/>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c r="HY38" s="24"/>
      <c r="HZ38" s="24"/>
      <c r="IA38" s="24"/>
      <c r="IB38" s="24"/>
      <c r="IC38" s="24"/>
      <c r="ID38" s="24"/>
      <c r="IE38" s="24"/>
      <c r="IF38" s="24"/>
      <c r="IG38" s="24"/>
      <c r="IH38" s="24"/>
      <c r="II38" s="24"/>
      <c r="IJ38" s="24"/>
      <c r="IK38" s="24"/>
      <c r="IL38" s="24"/>
      <c r="IM38" s="24"/>
      <c r="IN38" s="24"/>
      <c r="IO38" s="24"/>
      <c r="IP38" s="24"/>
      <c r="IQ38" s="24"/>
      <c r="IR38" s="24"/>
      <c r="IS38" s="24"/>
      <c r="IT38" s="24"/>
      <c r="IU38" s="24"/>
      <c r="IV38" s="24"/>
      <c r="IW38" s="24"/>
    </row>
    <row r="39" spans="1:257" ht="15.95" customHeight="1" x14ac:dyDescent="0.15">
      <c r="A39" s="45"/>
      <c r="B39" s="54"/>
      <c r="C39" s="56"/>
      <c r="D39" s="56"/>
      <c r="E39" s="56"/>
      <c r="F39" s="135"/>
      <c r="G39" s="71"/>
      <c r="H39" s="79"/>
      <c r="I39" s="79"/>
      <c r="J39" s="79"/>
      <c r="K39" s="79"/>
      <c r="L39" s="79"/>
      <c r="M39" s="79"/>
      <c r="N39" s="55"/>
      <c r="O39" s="59"/>
      <c r="P39" s="59"/>
      <c r="Q39" s="81"/>
      <c r="R39" s="59"/>
      <c r="S39" s="61"/>
      <c r="T39" s="77"/>
      <c r="U39" s="56"/>
      <c r="V39" s="61"/>
      <c r="W39" s="55"/>
      <c r="X39" s="55"/>
      <c r="Y39" s="55"/>
      <c r="Z39" s="55"/>
      <c r="AA39" s="55"/>
      <c r="AB39" s="55"/>
      <c r="AC39" s="55"/>
      <c r="AD39" s="59"/>
      <c r="AE39" s="59"/>
      <c r="AF39" s="59"/>
      <c r="AG39" s="81"/>
      <c r="AH39" s="59"/>
      <c r="AI39" s="59"/>
      <c r="AJ39" s="56"/>
      <c r="AK39" s="55"/>
      <c r="AL39" s="72"/>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c r="IW39" s="24"/>
    </row>
    <row r="40" spans="1:257" ht="18.75" customHeight="1" thickBot="1" x14ac:dyDescent="0.2">
      <c r="A40" s="45"/>
      <c r="B40" s="54"/>
      <c r="C40" s="56"/>
      <c r="D40" s="56"/>
      <c r="E40" s="56"/>
      <c r="F40" s="135"/>
      <c r="G40" s="111" t="s">
        <v>175</v>
      </c>
      <c r="H40" s="74"/>
      <c r="I40" s="74"/>
      <c r="J40" s="74"/>
      <c r="K40" s="75"/>
      <c r="L40" s="62"/>
      <c r="M40" s="55"/>
      <c r="N40" s="55"/>
      <c r="O40" s="55"/>
      <c r="P40" s="56"/>
      <c r="Q40" s="56"/>
      <c r="R40" s="55"/>
      <c r="S40" s="55"/>
      <c r="T40" s="55"/>
      <c r="U40" s="55"/>
      <c r="V40" s="55"/>
      <c r="W40" s="55"/>
      <c r="X40" s="55"/>
      <c r="Y40" s="55"/>
      <c r="Z40" s="55"/>
      <c r="AA40" s="55"/>
      <c r="AB40" s="55"/>
      <c r="AC40" s="55"/>
      <c r="AD40" s="55"/>
      <c r="AE40" s="56"/>
      <c r="AF40" s="56"/>
      <c r="AG40" s="55"/>
      <c r="AH40" s="55"/>
      <c r="AI40" s="55"/>
      <c r="AJ40" s="56"/>
      <c r="AK40" s="55"/>
      <c r="AL40" s="72"/>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c r="IW40" s="24"/>
    </row>
    <row r="41" spans="1:257" ht="15.95" customHeight="1" x14ac:dyDescent="0.15">
      <c r="A41" s="45"/>
      <c r="B41" s="54"/>
      <c r="C41" s="56"/>
      <c r="D41" s="56"/>
      <c r="E41" s="56"/>
      <c r="F41" s="135"/>
      <c r="G41" s="55"/>
      <c r="H41" s="421" t="s">
        <v>166</v>
      </c>
      <c r="I41" s="422"/>
      <c r="J41" s="422"/>
      <c r="K41" s="118" t="s">
        <v>165</v>
      </c>
      <c r="L41" s="419" t="s">
        <v>333</v>
      </c>
      <c r="M41" s="419"/>
      <c r="N41" s="419"/>
      <c r="O41" s="420"/>
      <c r="P41" s="412" t="s">
        <v>57</v>
      </c>
      <c r="Q41" s="413"/>
      <c r="R41" s="413"/>
      <c r="S41" s="414"/>
      <c r="T41" s="426" t="s">
        <v>187</v>
      </c>
      <c r="U41" s="427"/>
      <c r="V41" s="427"/>
      <c r="W41" s="427"/>
      <c r="X41" s="427"/>
      <c r="Y41" s="427"/>
      <c r="Z41" s="427"/>
      <c r="AA41" s="427"/>
      <c r="AB41" s="427"/>
      <c r="AC41" s="427"/>
      <c r="AD41" s="427"/>
      <c r="AE41" s="427"/>
      <c r="AF41" s="427"/>
      <c r="AG41" s="428"/>
      <c r="AH41" s="55"/>
      <c r="AI41" s="55"/>
      <c r="AJ41" s="56"/>
      <c r="AK41" s="55"/>
      <c r="AL41" s="72"/>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row>
    <row r="42" spans="1:257" ht="30" customHeight="1" thickBot="1" x14ac:dyDescent="0.25">
      <c r="A42" s="45"/>
      <c r="B42" s="54"/>
      <c r="C42" s="56"/>
      <c r="D42" s="56"/>
      <c r="E42" s="56"/>
      <c r="F42" s="135"/>
      <c r="G42" s="55"/>
      <c r="H42" s="397">
        <f>I6</f>
        <v>0</v>
      </c>
      <c r="I42" s="398"/>
      <c r="J42" s="398"/>
      <c r="K42" s="119" t="s">
        <v>130</v>
      </c>
      <c r="L42" s="399">
        <f>M6</f>
        <v>0</v>
      </c>
      <c r="M42" s="399"/>
      <c r="N42" s="399"/>
      <c r="O42" s="400"/>
      <c r="P42" s="401">
        <f>R6</f>
        <v>0</v>
      </c>
      <c r="Q42" s="402"/>
      <c r="R42" s="402"/>
      <c r="S42" s="403"/>
      <c r="T42" s="404"/>
      <c r="U42" s="405"/>
      <c r="V42" s="405"/>
      <c r="W42" s="405"/>
      <c r="X42" s="405"/>
      <c r="Y42" s="405"/>
      <c r="Z42" s="405"/>
      <c r="AA42" s="405"/>
      <c r="AB42" s="405"/>
      <c r="AC42" s="405"/>
      <c r="AD42" s="405"/>
      <c r="AE42" s="405"/>
      <c r="AF42" s="405"/>
      <c r="AG42" s="406"/>
      <c r="AH42" s="55"/>
      <c r="AI42" s="55"/>
      <c r="AJ42" s="56"/>
      <c r="AK42" s="55"/>
      <c r="AL42" s="72"/>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row>
    <row r="43" spans="1:257" ht="18" customHeight="1" x14ac:dyDescent="0.15">
      <c r="A43" s="45"/>
      <c r="B43" s="80" t="s">
        <v>277</v>
      </c>
      <c r="C43" s="56"/>
      <c r="D43" s="56"/>
      <c r="E43" s="56"/>
      <c r="F43" s="135"/>
      <c r="G43" s="55"/>
      <c r="H43" s="108"/>
      <c r="I43" s="110"/>
      <c r="J43" s="106"/>
      <c r="K43" s="107"/>
      <c r="L43" s="108"/>
      <c r="M43" s="108"/>
      <c r="N43" s="108"/>
      <c r="O43" s="108"/>
      <c r="P43" s="106"/>
      <c r="Q43" s="107"/>
      <c r="R43" s="108"/>
      <c r="S43" s="108"/>
      <c r="T43" s="409" t="s">
        <v>628</v>
      </c>
      <c r="U43" s="409"/>
      <c r="V43" s="409"/>
      <c r="W43" s="409"/>
      <c r="X43" s="409"/>
      <c r="Y43" s="409"/>
      <c r="Z43" s="409"/>
      <c r="AA43" s="409"/>
      <c r="AB43" s="409"/>
      <c r="AC43" s="409"/>
      <c r="AD43" s="409"/>
      <c r="AE43" s="409"/>
      <c r="AF43" s="409"/>
      <c r="AG43" s="409"/>
      <c r="AH43" s="409"/>
      <c r="AI43" s="409"/>
      <c r="AJ43" s="409"/>
      <c r="AK43" s="409"/>
      <c r="AL43" s="410"/>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c r="HY43" s="24"/>
      <c r="HZ43" s="24"/>
      <c r="IA43" s="24"/>
      <c r="IB43" s="24"/>
      <c r="IC43" s="24"/>
      <c r="ID43" s="24"/>
      <c r="IE43" s="24"/>
      <c r="IF43" s="24"/>
      <c r="IG43" s="24"/>
      <c r="IH43" s="24"/>
      <c r="II43" s="24"/>
      <c r="IJ43" s="24"/>
      <c r="IK43" s="24"/>
      <c r="IL43" s="24"/>
      <c r="IM43" s="24"/>
      <c r="IN43" s="24"/>
      <c r="IO43" s="24"/>
      <c r="IP43" s="24"/>
      <c r="IQ43" s="24"/>
      <c r="IR43" s="24"/>
      <c r="IS43" s="24"/>
      <c r="IT43" s="24"/>
      <c r="IU43" s="24"/>
      <c r="IV43" s="24"/>
    </row>
    <row r="44" spans="1:257" ht="18" customHeight="1" x14ac:dyDescent="0.15">
      <c r="A44" s="45"/>
      <c r="B44" s="80" t="s">
        <v>278</v>
      </c>
      <c r="C44" s="56"/>
      <c r="D44" s="56"/>
      <c r="E44" s="56"/>
      <c r="F44" s="135"/>
      <c r="G44" s="116"/>
      <c r="H44" s="61" t="s">
        <v>184</v>
      </c>
      <c r="I44" s="114"/>
      <c r="J44" s="116"/>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72"/>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c r="HW44" s="24"/>
      <c r="HX44" s="24"/>
      <c r="HY44" s="24"/>
      <c r="HZ44" s="24"/>
      <c r="IA44" s="24"/>
      <c r="IB44" s="24"/>
      <c r="IC44" s="24"/>
      <c r="ID44" s="24"/>
      <c r="IE44" s="24"/>
      <c r="IF44" s="24"/>
      <c r="IG44" s="24"/>
      <c r="IH44" s="24"/>
      <c r="II44" s="24"/>
      <c r="IJ44" s="24"/>
      <c r="IK44" s="24"/>
      <c r="IL44" s="24"/>
      <c r="IM44" s="24"/>
      <c r="IN44" s="24"/>
      <c r="IO44" s="24"/>
      <c r="IP44" s="24"/>
      <c r="IQ44" s="24"/>
      <c r="IR44" s="24"/>
      <c r="IS44" s="24"/>
      <c r="IT44" s="24"/>
      <c r="IU44" s="24"/>
      <c r="IV44" s="24"/>
    </row>
    <row r="45" spans="1:257" ht="15.95" customHeight="1" x14ac:dyDescent="0.15">
      <c r="A45" s="45"/>
      <c r="B45" s="80" t="s">
        <v>279</v>
      </c>
      <c r="C45" s="56"/>
      <c r="D45" s="56"/>
      <c r="E45" s="56"/>
      <c r="F45" s="135"/>
      <c r="G45" s="116"/>
      <c r="H45" s="407" t="s">
        <v>556</v>
      </c>
      <c r="I45" s="407"/>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c r="AG45" s="407"/>
      <c r="AH45" s="407"/>
      <c r="AI45" s="407"/>
      <c r="AJ45" s="407"/>
      <c r="AK45" s="407"/>
      <c r="AL45" s="408"/>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c r="HY45" s="24"/>
      <c r="HZ45" s="24"/>
      <c r="IA45" s="24"/>
      <c r="IB45" s="24"/>
      <c r="IC45" s="24"/>
      <c r="ID45" s="24"/>
      <c r="IE45" s="24"/>
      <c r="IF45" s="24"/>
      <c r="IG45" s="24"/>
      <c r="IH45" s="24"/>
      <c r="II45" s="24"/>
      <c r="IJ45" s="24"/>
      <c r="IK45" s="24"/>
      <c r="IL45" s="24"/>
      <c r="IM45" s="24"/>
      <c r="IN45" s="24"/>
      <c r="IO45" s="24"/>
      <c r="IP45" s="24"/>
      <c r="IQ45" s="24"/>
      <c r="IR45" s="24"/>
      <c r="IS45" s="24"/>
      <c r="IT45" s="24"/>
      <c r="IU45" s="24"/>
      <c r="IV45" s="24"/>
      <c r="IW45" s="24"/>
    </row>
    <row r="46" spans="1:257" ht="15.95" customHeight="1" thickBot="1" x14ac:dyDescent="0.2">
      <c r="A46" s="45"/>
      <c r="B46" s="64"/>
      <c r="C46" s="65"/>
      <c r="D46" s="65"/>
      <c r="E46" s="65"/>
      <c r="F46" s="65"/>
      <c r="G46" s="150"/>
      <c r="H46" s="76"/>
      <c r="I46" s="76" t="s">
        <v>195</v>
      </c>
      <c r="J46" s="117"/>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66"/>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c r="IU46" s="24"/>
      <c r="IV46" s="24"/>
      <c r="IW46" s="24"/>
    </row>
    <row r="47" spans="1:257" ht="15.95" customHeight="1" x14ac:dyDescent="0.15">
      <c r="A47" s="45"/>
      <c r="B47" s="48"/>
      <c r="C47" s="48"/>
      <c r="D47" s="48"/>
      <c r="E47" s="48"/>
      <c r="F47" s="48"/>
      <c r="G47" s="48"/>
      <c r="H47" s="48"/>
      <c r="I47" s="48"/>
      <c r="J47" s="48"/>
      <c r="K47" s="48"/>
      <c r="L47" s="48"/>
      <c r="M47" s="83"/>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83" t="s">
        <v>634</v>
      </c>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c r="IN47" s="24"/>
      <c r="IO47" s="24"/>
      <c r="IP47" s="24"/>
      <c r="IQ47" s="24"/>
      <c r="IR47" s="24"/>
      <c r="IS47" s="24"/>
      <c r="IT47" s="24"/>
      <c r="IU47" s="24"/>
      <c r="IV47" s="24"/>
      <c r="IW47" s="24"/>
    </row>
    <row r="48" spans="1:257" ht="14.25" x14ac:dyDescent="0.15">
      <c r="A48" s="24"/>
      <c r="B48" s="27"/>
      <c r="C48" s="24"/>
      <c r="D48" s="24"/>
      <c r="E48" s="24"/>
      <c r="F48" s="24"/>
      <c r="G48" s="24"/>
      <c r="H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c r="IW48" s="24"/>
    </row>
    <row r="49" spans="1:257" ht="14.25" x14ac:dyDescent="0.15">
      <c r="A49" s="24"/>
      <c r="B49" s="24"/>
      <c r="C49" s="24"/>
      <c r="D49" s="24"/>
      <c r="E49" s="24"/>
      <c r="F49" s="24"/>
      <c r="G49" s="24"/>
      <c r="H49" s="24"/>
      <c r="M49" s="396"/>
      <c r="N49" s="396"/>
      <c r="O49" s="396"/>
      <c r="P49" s="24"/>
      <c r="Q49" s="24"/>
      <c r="R49" s="395"/>
      <c r="S49" s="395"/>
      <c r="T49" s="395"/>
      <c r="U49" s="395"/>
      <c r="V49" s="395"/>
      <c r="W49" s="395"/>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c r="HY49" s="24"/>
      <c r="HZ49" s="24"/>
      <c r="IA49" s="24"/>
      <c r="IB49" s="24"/>
      <c r="IC49" s="24"/>
      <c r="ID49" s="24"/>
      <c r="IE49" s="24"/>
      <c r="IF49" s="24"/>
      <c r="IG49" s="24"/>
      <c r="IH49" s="24"/>
      <c r="II49" s="24"/>
      <c r="IJ49" s="24"/>
      <c r="IK49" s="24"/>
      <c r="IL49" s="24"/>
      <c r="IM49" s="24"/>
      <c r="IN49" s="24"/>
      <c r="IO49" s="24"/>
      <c r="IP49" s="24"/>
      <c r="IQ49" s="24"/>
      <c r="IR49" s="24"/>
      <c r="IS49" s="24"/>
      <c r="IT49" s="24"/>
      <c r="IU49" s="24"/>
      <c r="IV49" s="24"/>
      <c r="IW49" s="24"/>
    </row>
    <row r="50" spans="1:257" ht="14.25" x14ac:dyDescent="0.15">
      <c r="A50" s="24"/>
      <c r="B50" s="24"/>
      <c r="C50" s="24"/>
      <c r="D50" s="24"/>
      <c r="E50" s="24"/>
      <c r="F50" s="24"/>
      <c r="G50" s="24"/>
      <c r="H50" s="24"/>
      <c r="M50" s="24"/>
      <c r="N50" s="24"/>
      <c r="O50" s="24"/>
      <c r="P50" s="395"/>
      <c r="Q50" s="395"/>
      <c r="R50" s="395"/>
      <c r="S50" s="395"/>
      <c r="T50" s="395"/>
      <c r="U50" s="395"/>
      <c r="V50" s="395"/>
      <c r="W50" s="395"/>
      <c r="X50" s="395"/>
      <c r="Y50" s="395"/>
      <c r="Z50" s="395"/>
      <c r="AA50" s="395"/>
      <c r="AB50" s="395"/>
      <c r="AC50" s="395"/>
      <c r="AD50" s="395"/>
      <c r="AE50" s="395"/>
      <c r="AF50" s="395"/>
      <c r="AG50" s="395"/>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row>
    <row r="51" spans="1:257" ht="14.25" x14ac:dyDescent="0.15">
      <c r="A51" s="24"/>
      <c r="B51" s="24"/>
      <c r="C51" s="24"/>
      <c r="D51" s="24"/>
      <c r="E51" s="24"/>
      <c r="F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24"/>
      <c r="IW51" s="24"/>
    </row>
    <row r="52" spans="1:257" ht="14.25" x14ac:dyDescent="0.15">
      <c r="A52" s="24"/>
      <c r="B52" s="24"/>
      <c r="C52" s="24"/>
      <c r="D52" s="24"/>
      <c r="E52" s="24"/>
      <c r="F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c r="EW52" s="24"/>
      <c r="EX52" s="24"/>
      <c r="EY52" s="24"/>
      <c r="EZ52" s="24"/>
      <c r="FA52" s="24"/>
      <c r="FB52" s="24"/>
      <c r="FC52" s="24"/>
      <c r="FD52" s="24"/>
      <c r="FE52" s="24"/>
      <c r="FF52" s="24"/>
      <c r="FG52" s="24"/>
      <c r="FH52" s="24"/>
      <c r="FI52" s="24"/>
      <c r="FJ52" s="24"/>
      <c r="FK52" s="24"/>
      <c r="FL52" s="24"/>
      <c r="FM52" s="24"/>
      <c r="FN52" s="24"/>
      <c r="FO52" s="24"/>
      <c r="FP52" s="24"/>
      <c r="FQ52" s="24"/>
      <c r="FR52" s="24"/>
      <c r="FS52" s="24"/>
      <c r="FT52" s="24"/>
      <c r="FU52" s="24"/>
      <c r="FV52" s="24"/>
      <c r="FW52" s="24"/>
      <c r="FX52" s="24"/>
      <c r="FY52" s="24"/>
      <c r="FZ52" s="24"/>
      <c r="GA52" s="24"/>
      <c r="GB52" s="24"/>
      <c r="GC52" s="24"/>
      <c r="GD52" s="24"/>
      <c r="GE52" s="24"/>
      <c r="GF52" s="24"/>
      <c r="GG52" s="24"/>
      <c r="GH52" s="24"/>
      <c r="GI52" s="24"/>
      <c r="GJ52" s="24"/>
      <c r="GK52" s="24"/>
      <c r="GL52" s="24"/>
      <c r="GM52" s="24"/>
      <c r="GN52" s="24"/>
      <c r="GO52" s="24"/>
      <c r="GP52" s="24"/>
      <c r="GQ52" s="24"/>
      <c r="GR52" s="24"/>
      <c r="GS52" s="24"/>
      <c r="GT52" s="24"/>
      <c r="GU52" s="24"/>
      <c r="GV52" s="24"/>
      <c r="GW52" s="24"/>
      <c r="GX52" s="24"/>
      <c r="GY52" s="24"/>
      <c r="GZ52" s="24"/>
      <c r="HA52" s="24"/>
      <c r="HB52" s="24"/>
      <c r="HC52" s="24"/>
      <c r="HD52" s="24"/>
      <c r="HE52" s="24"/>
      <c r="HF52" s="24"/>
      <c r="HG52" s="24"/>
      <c r="HH52" s="24"/>
      <c r="HI52" s="24"/>
      <c r="HJ52" s="24"/>
      <c r="HK52" s="24"/>
      <c r="HL52" s="24"/>
      <c r="HM52" s="24"/>
      <c r="HN52" s="24"/>
      <c r="HO52" s="24"/>
      <c r="HP52" s="24"/>
      <c r="HQ52" s="24"/>
      <c r="HR52" s="24"/>
      <c r="HS52" s="24"/>
      <c r="HT52" s="24"/>
      <c r="HU52" s="24"/>
      <c r="HV52" s="24"/>
      <c r="HW52" s="24"/>
      <c r="HX52" s="24"/>
      <c r="HY52" s="24"/>
      <c r="HZ52" s="24"/>
      <c r="IA52" s="24"/>
      <c r="IB52" s="24"/>
      <c r="IC52" s="24"/>
      <c r="ID52" s="24"/>
      <c r="IE52" s="24"/>
      <c r="IF52" s="24"/>
      <c r="IG52" s="24"/>
      <c r="IH52" s="24"/>
      <c r="II52" s="24"/>
      <c r="IJ52" s="24"/>
      <c r="IK52" s="24"/>
      <c r="IL52" s="24"/>
      <c r="IM52" s="24"/>
      <c r="IN52" s="24"/>
      <c r="IO52" s="24"/>
      <c r="IP52" s="24"/>
      <c r="IQ52" s="24"/>
      <c r="IR52" s="24"/>
      <c r="IS52" s="24"/>
      <c r="IT52" s="24"/>
      <c r="IU52" s="24"/>
      <c r="IV52" s="24"/>
      <c r="IW52" s="24"/>
    </row>
    <row r="53" spans="1:257" ht="14.25" x14ac:dyDescent="0.15">
      <c r="A53" s="24"/>
      <c r="B53" s="24"/>
      <c r="C53" s="24"/>
      <c r="D53" s="24"/>
      <c r="E53" s="24"/>
      <c r="F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c r="IW53" s="24"/>
    </row>
    <row r="54" spans="1:257" ht="14.25" x14ac:dyDescent="0.15">
      <c r="A54" s="24"/>
      <c r="B54" s="24"/>
      <c r="C54" s="24"/>
      <c r="D54" s="24"/>
      <c r="E54" s="24"/>
      <c r="F54" s="24"/>
      <c r="G54" s="24"/>
      <c r="H54" s="24"/>
      <c r="I54" s="24"/>
      <c r="J54" s="24"/>
      <c r="K54" s="24"/>
      <c r="L54" s="24"/>
      <c r="M54" s="24"/>
      <c r="N54" s="24"/>
      <c r="O54" s="24"/>
      <c r="P54" s="24"/>
      <c r="Q54" s="24"/>
      <c r="R54" s="24"/>
      <c r="S54" s="24"/>
      <c r="T54" s="395"/>
      <c r="U54" s="395"/>
      <c r="V54" s="395"/>
      <c r="W54" s="395"/>
      <c r="X54" s="395"/>
      <c r="Y54" s="395"/>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c r="EW54" s="24"/>
      <c r="EX54" s="24"/>
      <c r="EY54" s="24"/>
      <c r="EZ54" s="24"/>
      <c r="FA54" s="24"/>
      <c r="FB54" s="24"/>
      <c r="FC54" s="24"/>
      <c r="FD54" s="24"/>
      <c r="FE54" s="24"/>
      <c r="FF54" s="24"/>
      <c r="FG54" s="24"/>
      <c r="FH54" s="24"/>
      <c r="FI54" s="24"/>
      <c r="FJ54" s="24"/>
      <c r="FK54" s="24"/>
      <c r="FL54" s="24"/>
      <c r="FM54" s="24"/>
      <c r="FN54" s="24"/>
      <c r="FO54" s="24"/>
      <c r="FP54" s="24"/>
      <c r="FQ54" s="24"/>
      <c r="FR54" s="24"/>
      <c r="FS54" s="24"/>
      <c r="FT54" s="24"/>
      <c r="FU54" s="24"/>
      <c r="FV54" s="24"/>
      <c r="FW54" s="24"/>
      <c r="FX54" s="24"/>
      <c r="FY54" s="24"/>
      <c r="FZ54" s="24"/>
      <c r="GA54" s="24"/>
      <c r="GB54" s="24"/>
      <c r="GC54" s="24"/>
      <c r="GD54" s="24"/>
      <c r="GE54" s="24"/>
      <c r="GF54" s="24"/>
      <c r="GG54" s="24"/>
      <c r="GH54" s="24"/>
      <c r="GI54" s="24"/>
      <c r="GJ54" s="24"/>
      <c r="GK54" s="24"/>
      <c r="GL54" s="24"/>
      <c r="GM54" s="24"/>
      <c r="GN54" s="24"/>
      <c r="GO54" s="24"/>
      <c r="GP54" s="24"/>
      <c r="GQ54" s="24"/>
      <c r="GR54" s="24"/>
      <c r="GS54" s="24"/>
      <c r="GT54" s="24"/>
      <c r="GU54" s="24"/>
      <c r="GV54" s="24"/>
      <c r="GW54" s="24"/>
      <c r="GX54" s="24"/>
      <c r="GY54" s="24"/>
      <c r="GZ54" s="24"/>
      <c r="HA54" s="24"/>
      <c r="HB54" s="24"/>
      <c r="HC54" s="24"/>
      <c r="HD54" s="24"/>
      <c r="HE54" s="24"/>
      <c r="HF54" s="24"/>
      <c r="HG54" s="24"/>
      <c r="HH54" s="24"/>
      <c r="HI54" s="24"/>
      <c r="HJ54" s="24"/>
      <c r="HK54" s="24"/>
      <c r="HL54" s="24"/>
      <c r="HM54" s="24"/>
      <c r="HN54" s="24"/>
      <c r="HO54" s="24"/>
      <c r="HP54" s="24"/>
      <c r="HQ54" s="24"/>
      <c r="HR54" s="24"/>
      <c r="HS54" s="24"/>
      <c r="HT54" s="24"/>
      <c r="HU54" s="24"/>
      <c r="HV54" s="24"/>
      <c r="HW54" s="24"/>
      <c r="HX54" s="24"/>
      <c r="HY54" s="24"/>
      <c r="HZ54" s="24"/>
      <c r="IA54" s="24"/>
      <c r="IB54" s="24"/>
      <c r="IC54" s="24"/>
      <c r="ID54" s="24"/>
      <c r="IE54" s="24"/>
      <c r="IF54" s="24"/>
      <c r="IG54" s="24"/>
      <c r="IH54" s="24"/>
      <c r="II54" s="24"/>
      <c r="IJ54" s="24"/>
      <c r="IK54" s="24"/>
      <c r="IL54" s="24"/>
      <c r="IM54" s="24"/>
      <c r="IN54" s="24"/>
      <c r="IO54" s="24"/>
      <c r="IP54" s="24"/>
      <c r="IQ54" s="24"/>
      <c r="IR54" s="24"/>
      <c r="IS54" s="24"/>
      <c r="IT54" s="24"/>
      <c r="IU54" s="24"/>
      <c r="IV54" s="24"/>
      <c r="IW54" s="24"/>
    </row>
    <row r="55" spans="1:257" ht="14.25" x14ac:dyDescent="0.1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row>
    <row r="56" spans="1:257" ht="14.25" x14ac:dyDescent="0.1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row>
    <row r="57" spans="1:257" ht="14.25" x14ac:dyDescent="0.15">
      <c r="A57" s="24"/>
      <c r="B57" s="24"/>
      <c r="C57" s="24"/>
      <c r="D57" s="24"/>
      <c r="E57" s="24"/>
      <c r="F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c r="GH57" s="24"/>
      <c r="GI57" s="24"/>
      <c r="GJ57" s="24"/>
      <c r="GK57" s="24"/>
      <c r="GL57" s="24"/>
      <c r="GM57" s="24"/>
      <c r="GN57" s="24"/>
      <c r="GO57" s="24"/>
      <c r="GP57" s="24"/>
      <c r="GQ57" s="24"/>
      <c r="GR57" s="24"/>
      <c r="GS57" s="24"/>
      <c r="GT57" s="24"/>
      <c r="GU57" s="24"/>
      <c r="GV57" s="24"/>
      <c r="GW57" s="24"/>
      <c r="GX57" s="24"/>
      <c r="GY57" s="24"/>
      <c r="GZ57" s="24"/>
      <c r="HA57" s="24"/>
      <c r="HB57" s="24"/>
      <c r="HC57" s="24"/>
      <c r="HD57" s="24"/>
      <c r="HE57" s="24"/>
      <c r="HF57" s="24"/>
      <c r="HG57" s="24"/>
      <c r="HH57" s="24"/>
      <c r="HI57" s="24"/>
      <c r="HJ57" s="24"/>
      <c r="HK57" s="24"/>
      <c r="HL57" s="24"/>
      <c r="HM57" s="24"/>
      <c r="HN57" s="24"/>
      <c r="HO57" s="24"/>
      <c r="HP57" s="24"/>
      <c r="HQ57" s="24"/>
      <c r="HR57" s="24"/>
      <c r="HS57" s="24"/>
      <c r="HT57" s="24"/>
      <c r="HU57" s="24"/>
      <c r="HV57" s="24"/>
      <c r="HW57" s="24"/>
      <c r="HX57" s="24"/>
      <c r="HY57" s="24"/>
      <c r="HZ57" s="24"/>
      <c r="IA57" s="24"/>
      <c r="IB57" s="24"/>
      <c r="IC57" s="24"/>
      <c r="ID57" s="24"/>
      <c r="IE57" s="24"/>
      <c r="IF57" s="24"/>
      <c r="IG57" s="24"/>
      <c r="IH57" s="24"/>
      <c r="II57" s="24"/>
      <c r="IJ57" s="24"/>
      <c r="IK57" s="24"/>
      <c r="IL57" s="24"/>
      <c r="IM57" s="24"/>
      <c r="IN57" s="24"/>
      <c r="IO57" s="24"/>
      <c r="IP57" s="24"/>
      <c r="IQ57" s="24"/>
      <c r="IR57" s="24"/>
      <c r="IS57" s="24"/>
      <c r="IT57" s="24"/>
      <c r="IU57" s="24"/>
      <c r="IV57" s="24"/>
      <c r="IW57" s="24"/>
    </row>
    <row r="58" spans="1:257" ht="14.25" x14ac:dyDescent="0.1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c r="IV58" s="24"/>
      <c r="IW58" s="24"/>
    </row>
    <row r="59" spans="1:257" ht="14.25" x14ac:dyDescent="0.1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c r="IW59" s="24"/>
    </row>
    <row r="60" spans="1:257" ht="14.25" x14ac:dyDescent="0.1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24"/>
      <c r="IW60" s="24"/>
    </row>
    <row r="61" spans="1:257" ht="14.25" x14ac:dyDescent="0.1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row>
    <row r="62" spans="1:257" ht="14.25" x14ac:dyDescent="0.1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c r="EW62" s="24"/>
      <c r="EX62" s="24"/>
      <c r="EY62" s="24"/>
      <c r="EZ62" s="24"/>
      <c r="FA62" s="24"/>
      <c r="FB62" s="24"/>
      <c r="FC62" s="24"/>
      <c r="FD62" s="24"/>
      <c r="FE62" s="24"/>
      <c r="FF62" s="24"/>
      <c r="FG62" s="24"/>
      <c r="FH62" s="24"/>
      <c r="FI62" s="24"/>
      <c r="FJ62" s="24"/>
      <c r="FK62" s="24"/>
      <c r="FL62" s="24"/>
      <c r="FM62" s="24"/>
      <c r="FN62" s="24"/>
      <c r="FO62" s="24"/>
      <c r="FP62" s="24"/>
      <c r="FQ62" s="24"/>
      <c r="FR62" s="24"/>
      <c r="FS62" s="24"/>
      <c r="FT62" s="24"/>
      <c r="FU62" s="24"/>
      <c r="FV62" s="24"/>
      <c r="FW62" s="24"/>
      <c r="FX62" s="24"/>
      <c r="FY62" s="24"/>
      <c r="FZ62" s="24"/>
      <c r="GA62" s="24"/>
      <c r="GB62" s="24"/>
      <c r="GC62" s="24"/>
      <c r="GD62" s="24"/>
      <c r="GE62" s="24"/>
      <c r="GF62" s="24"/>
      <c r="GG62" s="24"/>
      <c r="GH62" s="24"/>
      <c r="GI62" s="24"/>
      <c r="GJ62" s="24"/>
      <c r="GK62" s="24"/>
      <c r="GL62" s="24"/>
      <c r="GM62" s="24"/>
      <c r="GN62" s="24"/>
      <c r="GO62" s="24"/>
      <c r="GP62" s="24"/>
      <c r="GQ62" s="24"/>
      <c r="GR62" s="24"/>
      <c r="GS62" s="24"/>
      <c r="GT62" s="24"/>
      <c r="GU62" s="24"/>
      <c r="GV62" s="24"/>
      <c r="GW62" s="24"/>
      <c r="GX62" s="24"/>
      <c r="GY62" s="24"/>
      <c r="GZ62" s="24"/>
      <c r="HA62" s="24"/>
      <c r="HB62" s="24"/>
      <c r="HC62" s="24"/>
      <c r="HD62" s="24"/>
      <c r="HE62" s="24"/>
      <c r="HF62" s="24"/>
      <c r="HG62" s="24"/>
      <c r="HH62" s="24"/>
      <c r="HI62" s="24"/>
      <c r="HJ62" s="24"/>
      <c r="HK62" s="24"/>
      <c r="HL62" s="24"/>
      <c r="HM62" s="24"/>
      <c r="HN62" s="24"/>
      <c r="HO62" s="24"/>
      <c r="HP62" s="24"/>
      <c r="HQ62" s="24"/>
      <c r="HR62" s="24"/>
      <c r="HS62" s="24"/>
      <c r="HT62" s="24"/>
      <c r="HU62" s="24"/>
      <c r="HV62" s="24"/>
      <c r="HW62" s="24"/>
      <c r="HX62" s="24"/>
      <c r="HY62" s="24"/>
      <c r="HZ62" s="24"/>
      <c r="IA62" s="24"/>
      <c r="IB62" s="24"/>
      <c r="IC62" s="24"/>
      <c r="ID62" s="24"/>
      <c r="IE62" s="24"/>
      <c r="IF62" s="24"/>
      <c r="IG62" s="24"/>
      <c r="IH62" s="24"/>
      <c r="II62" s="24"/>
      <c r="IJ62" s="24"/>
      <c r="IK62" s="24"/>
      <c r="IL62" s="24"/>
      <c r="IM62" s="24"/>
      <c r="IN62" s="24"/>
      <c r="IO62" s="24"/>
      <c r="IP62" s="24"/>
      <c r="IQ62" s="24"/>
      <c r="IR62" s="24"/>
      <c r="IS62" s="24"/>
      <c r="IT62" s="24"/>
      <c r="IU62" s="24"/>
      <c r="IV62" s="24"/>
      <c r="IW62" s="24"/>
    </row>
    <row r="63" spans="1:257" ht="14.25" x14ac:dyDescent="0.1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c r="EW63" s="24"/>
      <c r="EX63" s="24"/>
      <c r="EY63" s="24"/>
      <c r="EZ63" s="24"/>
      <c r="FA63" s="24"/>
      <c r="FB63" s="24"/>
      <c r="FC63" s="24"/>
      <c r="FD63" s="24"/>
      <c r="FE63" s="24"/>
      <c r="FF63" s="24"/>
      <c r="FG63" s="24"/>
      <c r="FH63" s="24"/>
      <c r="FI63" s="24"/>
      <c r="FJ63" s="24"/>
      <c r="FK63" s="24"/>
      <c r="FL63" s="24"/>
      <c r="FM63" s="24"/>
      <c r="FN63" s="24"/>
      <c r="FO63" s="24"/>
      <c r="FP63" s="24"/>
      <c r="FQ63" s="24"/>
      <c r="FR63" s="24"/>
      <c r="FS63" s="24"/>
      <c r="FT63" s="24"/>
      <c r="FU63" s="24"/>
      <c r="FV63" s="24"/>
      <c r="FW63" s="24"/>
      <c r="FX63" s="24"/>
      <c r="FY63" s="24"/>
      <c r="FZ63" s="24"/>
      <c r="GA63" s="24"/>
      <c r="GB63" s="24"/>
      <c r="GC63" s="24"/>
      <c r="GD63" s="24"/>
      <c r="GE63" s="24"/>
      <c r="GF63" s="24"/>
      <c r="GG63" s="24"/>
      <c r="GH63" s="24"/>
      <c r="GI63" s="24"/>
      <c r="GJ63" s="24"/>
      <c r="GK63" s="24"/>
      <c r="GL63" s="24"/>
      <c r="GM63" s="24"/>
      <c r="GN63" s="24"/>
      <c r="GO63" s="24"/>
      <c r="GP63" s="24"/>
      <c r="GQ63" s="24"/>
      <c r="GR63" s="24"/>
      <c r="GS63" s="24"/>
      <c r="GT63" s="24"/>
      <c r="GU63" s="24"/>
      <c r="GV63" s="24"/>
      <c r="GW63" s="24"/>
      <c r="GX63" s="24"/>
      <c r="GY63" s="24"/>
      <c r="GZ63" s="24"/>
      <c r="HA63" s="24"/>
      <c r="HB63" s="24"/>
      <c r="HC63" s="24"/>
      <c r="HD63" s="24"/>
      <c r="HE63" s="24"/>
      <c r="HF63" s="24"/>
      <c r="HG63" s="24"/>
      <c r="HH63" s="24"/>
      <c r="HI63" s="24"/>
      <c r="HJ63" s="24"/>
      <c r="HK63" s="24"/>
      <c r="HL63" s="24"/>
      <c r="HM63" s="24"/>
      <c r="HN63" s="24"/>
      <c r="HO63" s="24"/>
      <c r="HP63" s="24"/>
      <c r="HQ63" s="24"/>
      <c r="HR63" s="24"/>
      <c r="HS63" s="24"/>
      <c r="HT63" s="24"/>
      <c r="HU63" s="24"/>
      <c r="HV63" s="24"/>
      <c r="HW63" s="24"/>
      <c r="HX63" s="24"/>
      <c r="HY63" s="24"/>
      <c r="HZ63" s="24"/>
      <c r="IA63" s="24"/>
      <c r="IB63" s="24"/>
      <c r="IC63" s="24"/>
      <c r="ID63" s="24"/>
      <c r="IE63" s="24"/>
      <c r="IF63" s="24"/>
      <c r="IG63" s="24"/>
      <c r="IH63" s="24"/>
      <c r="II63" s="24"/>
      <c r="IJ63" s="24"/>
      <c r="IK63" s="24"/>
      <c r="IL63" s="24"/>
      <c r="IM63" s="24"/>
      <c r="IN63" s="24"/>
      <c r="IO63" s="24"/>
      <c r="IP63" s="24"/>
      <c r="IQ63" s="24"/>
      <c r="IR63" s="24"/>
      <c r="IS63" s="24"/>
      <c r="IT63" s="24"/>
      <c r="IU63" s="24"/>
      <c r="IV63" s="24"/>
      <c r="IW63" s="24"/>
    </row>
    <row r="64" spans="1:257" ht="14.25" x14ac:dyDescent="0.1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c r="EW64" s="24"/>
      <c r="EX64" s="24"/>
      <c r="EY64" s="24"/>
      <c r="EZ64" s="24"/>
      <c r="FA64" s="24"/>
      <c r="FB64" s="24"/>
      <c r="FC64" s="24"/>
      <c r="FD64" s="24"/>
      <c r="FE64" s="24"/>
      <c r="FF64" s="24"/>
      <c r="FG64" s="24"/>
      <c r="FH64" s="24"/>
      <c r="FI64" s="24"/>
      <c r="FJ64" s="24"/>
      <c r="FK64" s="24"/>
      <c r="FL64" s="24"/>
      <c r="FM64" s="24"/>
      <c r="FN64" s="24"/>
      <c r="FO64" s="24"/>
      <c r="FP64" s="24"/>
      <c r="FQ64" s="24"/>
      <c r="FR64" s="24"/>
      <c r="FS64" s="24"/>
      <c r="FT64" s="24"/>
      <c r="FU64" s="24"/>
      <c r="FV64" s="24"/>
      <c r="FW64" s="24"/>
      <c r="FX64" s="24"/>
      <c r="FY64" s="24"/>
      <c r="FZ64" s="24"/>
      <c r="GA64" s="24"/>
      <c r="GB64" s="24"/>
      <c r="GC64" s="24"/>
      <c r="GD64" s="24"/>
      <c r="GE64" s="24"/>
      <c r="GF64" s="24"/>
      <c r="GG64" s="24"/>
      <c r="GH64" s="24"/>
      <c r="GI64" s="24"/>
      <c r="GJ64" s="24"/>
      <c r="GK64" s="24"/>
      <c r="GL64" s="24"/>
      <c r="GM64" s="24"/>
      <c r="GN64" s="24"/>
      <c r="GO64" s="24"/>
      <c r="GP64" s="24"/>
      <c r="GQ64" s="24"/>
      <c r="GR64" s="24"/>
      <c r="GS64" s="24"/>
      <c r="GT64" s="24"/>
      <c r="GU64" s="24"/>
      <c r="GV64" s="24"/>
      <c r="GW64" s="24"/>
      <c r="GX64" s="24"/>
      <c r="GY64" s="24"/>
      <c r="GZ64" s="24"/>
      <c r="HA64" s="24"/>
      <c r="HB64" s="24"/>
      <c r="HC64" s="24"/>
      <c r="HD64" s="24"/>
      <c r="HE64" s="24"/>
      <c r="HF64" s="24"/>
      <c r="HG64" s="24"/>
      <c r="HH64" s="24"/>
      <c r="HI64" s="24"/>
      <c r="HJ64" s="24"/>
      <c r="HK64" s="24"/>
      <c r="HL64" s="24"/>
      <c r="HM64" s="24"/>
      <c r="HN64" s="24"/>
      <c r="HO64" s="24"/>
      <c r="HP64" s="24"/>
      <c r="HQ64" s="24"/>
      <c r="HR64" s="24"/>
      <c r="HS64" s="24"/>
      <c r="HT64" s="24"/>
      <c r="HU64" s="24"/>
      <c r="HV64" s="24"/>
      <c r="HW64" s="24"/>
      <c r="HX64" s="24"/>
      <c r="HY64" s="24"/>
      <c r="HZ64" s="24"/>
      <c r="IA64" s="24"/>
      <c r="IB64" s="24"/>
      <c r="IC64" s="24"/>
      <c r="ID64" s="24"/>
      <c r="IE64" s="24"/>
      <c r="IF64" s="24"/>
      <c r="IG64" s="24"/>
      <c r="IH64" s="24"/>
      <c r="II64" s="24"/>
      <c r="IJ64" s="24"/>
      <c r="IK64" s="24"/>
      <c r="IL64" s="24"/>
      <c r="IM64" s="24"/>
      <c r="IN64" s="24"/>
      <c r="IO64" s="24"/>
      <c r="IP64" s="24"/>
      <c r="IQ64" s="24"/>
      <c r="IR64" s="24"/>
      <c r="IS64" s="24"/>
      <c r="IT64" s="24"/>
      <c r="IU64" s="24"/>
      <c r="IV64" s="24"/>
      <c r="IW64" s="24"/>
    </row>
    <row r="65" spans="1:257" ht="14.25" x14ac:dyDescent="0.1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c r="GH65" s="24"/>
      <c r="GI65" s="24"/>
      <c r="GJ65" s="24"/>
      <c r="GK65" s="24"/>
      <c r="GL65" s="24"/>
      <c r="GM65" s="24"/>
      <c r="GN65" s="24"/>
      <c r="GO65" s="24"/>
      <c r="GP65" s="24"/>
      <c r="GQ65" s="24"/>
      <c r="GR65" s="24"/>
      <c r="GS65" s="24"/>
      <c r="GT65" s="24"/>
      <c r="GU65" s="24"/>
      <c r="GV65" s="24"/>
      <c r="GW65" s="24"/>
      <c r="GX65" s="24"/>
      <c r="GY65" s="24"/>
      <c r="GZ65" s="24"/>
      <c r="HA65" s="24"/>
      <c r="HB65" s="24"/>
      <c r="HC65" s="24"/>
      <c r="HD65" s="24"/>
      <c r="HE65" s="24"/>
      <c r="HF65" s="24"/>
      <c r="HG65" s="24"/>
      <c r="HH65" s="24"/>
      <c r="HI65" s="24"/>
      <c r="HJ65" s="24"/>
      <c r="HK65" s="24"/>
      <c r="HL65" s="24"/>
      <c r="HM65" s="24"/>
      <c r="HN65" s="24"/>
      <c r="HO65" s="24"/>
      <c r="HP65" s="24"/>
      <c r="HQ65" s="24"/>
      <c r="HR65" s="24"/>
      <c r="HS65" s="24"/>
      <c r="HT65" s="24"/>
      <c r="HU65" s="24"/>
      <c r="HV65" s="24"/>
      <c r="HW65" s="24"/>
      <c r="HX65" s="24"/>
      <c r="HY65" s="24"/>
      <c r="HZ65" s="24"/>
      <c r="IA65" s="24"/>
      <c r="IB65" s="24"/>
      <c r="IC65" s="24"/>
      <c r="ID65" s="24"/>
      <c r="IE65" s="24"/>
      <c r="IF65" s="24"/>
      <c r="IG65" s="24"/>
      <c r="IH65" s="24"/>
      <c r="II65" s="24"/>
      <c r="IJ65" s="24"/>
      <c r="IK65" s="24"/>
      <c r="IL65" s="24"/>
      <c r="IM65" s="24"/>
      <c r="IN65" s="24"/>
      <c r="IO65" s="24"/>
      <c r="IP65" s="24"/>
      <c r="IQ65" s="24"/>
      <c r="IR65" s="24"/>
      <c r="IS65" s="24"/>
      <c r="IT65" s="24"/>
      <c r="IU65" s="24"/>
      <c r="IV65" s="24"/>
      <c r="IW65" s="24"/>
    </row>
    <row r="66" spans="1:257" ht="14.25" x14ac:dyDescent="0.1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c r="EW66" s="24"/>
      <c r="EX66" s="24"/>
      <c r="EY66" s="24"/>
      <c r="EZ66" s="24"/>
      <c r="FA66" s="24"/>
      <c r="FB66" s="24"/>
      <c r="FC66" s="24"/>
      <c r="FD66" s="24"/>
      <c r="FE66" s="24"/>
      <c r="FF66" s="24"/>
      <c r="FG66" s="24"/>
      <c r="FH66" s="24"/>
      <c r="FI66" s="24"/>
      <c r="FJ66" s="24"/>
      <c r="FK66" s="24"/>
      <c r="FL66" s="24"/>
      <c r="FM66" s="24"/>
      <c r="FN66" s="24"/>
      <c r="FO66" s="24"/>
      <c r="FP66" s="24"/>
      <c r="FQ66" s="24"/>
      <c r="FR66" s="24"/>
      <c r="FS66" s="24"/>
      <c r="FT66" s="24"/>
      <c r="FU66" s="24"/>
      <c r="FV66" s="24"/>
      <c r="FW66" s="24"/>
      <c r="FX66" s="24"/>
      <c r="FY66" s="24"/>
      <c r="FZ66" s="24"/>
      <c r="GA66" s="24"/>
      <c r="GB66" s="24"/>
      <c r="GC66" s="24"/>
      <c r="GD66" s="24"/>
      <c r="GE66" s="24"/>
      <c r="GF66" s="24"/>
      <c r="GG66" s="24"/>
      <c r="GH66" s="24"/>
      <c r="GI66" s="24"/>
      <c r="GJ66" s="24"/>
      <c r="GK66" s="24"/>
      <c r="GL66" s="24"/>
      <c r="GM66" s="24"/>
      <c r="GN66" s="24"/>
      <c r="GO66" s="24"/>
      <c r="GP66" s="24"/>
      <c r="GQ66" s="24"/>
      <c r="GR66" s="24"/>
      <c r="GS66" s="24"/>
      <c r="GT66" s="24"/>
      <c r="GU66" s="24"/>
      <c r="GV66" s="24"/>
      <c r="GW66" s="24"/>
      <c r="GX66" s="24"/>
      <c r="GY66" s="24"/>
      <c r="GZ66" s="24"/>
      <c r="HA66" s="24"/>
      <c r="HB66" s="24"/>
      <c r="HC66" s="24"/>
      <c r="HD66" s="24"/>
      <c r="HE66" s="24"/>
      <c r="HF66" s="24"/>
      <c r="HG66" s="24"/>
      <c r="HH66" s="24"/>
      <c r="HI66" s="24"/>
      <c r="HJ66" s="24"/>
      <c r="HK66" s="24"/>
      <c r="HL66" s="24"/>
      <c r="HM66" s="24"/>
      <c r="HN66" s="24"/>
      <c r="HO66" s="24"/>
      <c r="HP66" s="24"/>
      <c r="HQ66" s="24"/>
      <c r="HR66" s="24"/>
      <c r="HS66" s="24"/>
      <c r="HT66" s="24"/>
      <c r="HU66" s="24"/>
      <c r="HV66" s="24"/>
      <c r="HW66" s="24"/>
      <c r="HX66" s="24"/>
      <c r="HY66" s="24"/>
      <c r="HZ66" s="24"/>
      <c r="IA66" s="24"/>
      <c r="IB66" s="24"/>
      <c r="IC66" s="24"/>
      <c r="ID66" s="24"/>
      <c r="IE66" s="24"/>
      <c r="IF66" s="24"/>
      <c r="IG66" s="24"/>
      <c r="IH66" s="24"/>
      <c r="II66" s="24"/>
      <c r="IJ66" s="24"/>
      <c r="IK66" s="24"/>
      <c r="IL66" s="24"/>
      <c r="IM66" s="24"/>
      <c r="IN66" s="24"/>
      <c r="IO66" s="24"/>
      <c r="IP66" s="24"/>
      <c r="IQ66" s="24"/>
      <c r="IR66" s="24"/>
      <c r="IS66" s="24"/>
      <c r="IT66" s="24"/>
      <c r="IU66" s="24"/>
      <c r="IV66" s="24"/>
      <c r="IW66" s="24"/>
    </row>
    <row r="67" spans="1:257" ht="14.25" x14ac:dyDescent="0.1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c r="EW67" s="24"/>
      <c r="EX67" s="24"/>
      <c r="EY67" s="24"/>
      <c r="EZ67" s="24"/>
      <c r="FA67" s="24"/>
      <c r="FB67" s="24"/>
      <c r="FC67" s="24"/>
      <c r="FD67" s="24"/>
      <c r="FE67" s="24"/>
      <c r="FF67" s="24"/>
      <c r="FG67" s="24"/>
      <c r="FH67" s="24"/>
      <c r="FI67" s="24"/>
      <c r="FJ67" s="24"/>
      <c r="FK67" s="24"/>
      <c r="FL67" s="24"/>
      <c r="FM67" s="24"/>
      <c r="FN67" s="24"/>
      <c r="FO67" s="24"/>
      <c r="FP67" s="24"/>
      <c r="FQ67" s="24"/>
      <c r="FR67" s="24"/>
      <c r="FS67" s="24"/>
      <c r="FT67" s="24"/>
      <c r="FU67" s="24"/>
      <c r="FV67" s="24"/>
      <c r="FW67" s="24"/>
      <c r="FX67" s="24"/>
      <c r="FY67" s="24"/>
      <c r="FZ67" s="24"/>
      <c r="GA67" s="24"/>
      <c r="GB67" s="24"/>
      <c r="GC67" s="24"/>
      <c r="GD67" s="24"/>
      <c r="GE67" s="24"/>
      <c r="GF67" s="24"/>
      <c r="GG67" s="24"/>
      <c r="GH67" s="24"/>
      <c r="GI67" s="24"/>
      <c r="GJ67" s="24"/>
      <c r="GK67" s="24"/>
      <c r="GL67" s="24"/>
      <c r="GM67" s="24"/>
      <c r="GN67" s="24"/>
      <c r="GO67" s="24"/>
      <c r="GP67" s="24"/>
      <c r="GQ67" s="24"/>
      <c r="GR67" s="24"/>
      <c r="GS67" s="24"/>
      <c r="GT67" s="24"/>
      <c r="GU67" s="24"/>
      <c r="GV67" s="24"/>
      <c r="GW67" s="24"/>
      <c r="GX67" s="24"/>
      <c r="GY67" s="24"/>
      <c r="GZ67" s="24"/>
      <c r="HA67" s="24"/>
      <c r="HB67" s="24"/>
      <c r="HC67" s="24"/>
      <c r="HD67" s="24"/>
      <c r="HE67" s="24"/>
      <c r="HF67" s="24"/>
      <c r="HG67" s="24"/>
      <c r="HH67" s="24"/>
      <c r="HI67" s="24"/>
      <c r="HJ67" s="24"/>
      <c r="HK67" s="24"/>
      <c r="HL67" s="24"/>
      <c r="HM67" s="24"/>
      <c r="HN67" s="24"/>
      <c r="HO67" s="24"/>
      <c r="HP67" s="24"/>
      <c r="HQ67" s="24"/>
      <c r="HR67" s="24"/>
      <c r="HS67" s="24"/>
      <c r="HT67" s="24"/>
      <c r="HU67" s="24"/>
      <c r="HV67" s="24"/>
      <c r="HW67" s="24"/>
      <c r="HX67" s="24"/>
      <c r="HY67" s="24"/>
      <c r="HZ67" s="24"/>
      <c r="IA67" s="24"/>
      <c r="IB67" s="24"/>
      <c r="IC67" s="24"/>
      <c r="ID67" s="24"/>
      <c r="IE67" s="24"/>
      <c r="IF67" s="24"/>
      <c r="IG67" s="24"/>
      <c r="IH67" s="24"/>
      <c r="II67" s="24"/>
      <c r="IJ67" s="24"/>
      <c r="IK67" s="24"/>
      <c r="IL67" s="24"/>
      <c r="IM67" s="24"/>
      <c r="IN67" s="24"/>
      <c r="IO67" s="24"/>
      <c r="IP67" s="24"/>
      <c r="IQ67" s="24"/>
      <c r="IR67" s="24"/>
      <c r="IS67" s="24"/>
      <c r="IT67" s="24"/>
      <c r="IU67" s="24"/>
      <c r="IV67" s="24"/>
      <c r="IW67" s="24"/>
    </row>
    <row r="68" spans="1:257" ht="14.25" x14ac:dyDescent="0.1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c r="EV68" s="24"/>
      <c r="EW68" s="24"/>
      <c r="EX68" s="24"/>
      <c r="EY68" s="24"/>
      <c r="EZ68" s="24"/>
      <c r="FA68" s="24"/>
      <c r="FB68" s="24"/>
      <c r="FC68" s="24"/>
      <c r="FD68" s="24"/>
      <c r="FE68" s="24"/>
      <c r="FF68" s="24"/>
      <c r="FG68" s="24"/>
      <c r="FH68" s="24"/>
      <c r="FI68" s="24"/>
      <c r="FJ68" s="24"/>
      <c r="FK68" s="24"/>
      <c r="FL68" s="24"/>
      <c r="FM68" s="24"/>
      <c r="FN68" s="24"/>
      <c r="FO68" s="24"/>
      <c r="FP68" s="24"/>
      <c r="FQ68" s="24"/>
      <c r="FR68" s="24"/>
      <c r="FS68" s="24"/>
      <c r="FT68" s="24"/>
      <c r="FU68" s="24"/>
      <c r="FV68" s="24"/>
      <c r="FW68" s="24"/>
      <c r="FX68" s="24"/>
      <c r="FY68" s="24"/>
      <c r="FZ68" s="24"/>
      <c r="GA68" s="24"/>
      <c r="GB68" s="24"/>
      <c r="GC68" s="24"/>
      <c r="GD68" s="24"/>
      <c r="GE68" s="24"/>
      <c r="GF68" s="24"/>
      <c r="GG68" s="24"/>
      <c r="GH68" s="24"/>
      <c r="GI68" s="24"/>
      <c r="GJ68" s="24"/>
      <c r="GK68" s="24"/>
      <c r="GL68" s="24"/>
      <c r="GM68" s="24"/>
      <c r="GN68" s="24"/>
      <c r="GO68" s="24"/>
      <c r="GP68" s="24"/>
      <c r="GQ68" s="24"/>
      <c r="GR68" s="24"/>
      <c r="GS68" s="24"/>
      <c r="GT68" s="24"/>
      <c r="GU68" s="24"/>
      <c r="GV68" s="24"/>
      <c r="GW68" s="24"/>
      <c r="GX68" s="24"/>
      <c r="GY68" s="24"/>
      <c r="GZ68" s="24"/>
      <c r="HA68" s="24"/>
      <c r="HB68" s="24"/>
      <c r="HC68" s="24"/>
      <c r="HD68" s="24"/>
      <c r="HE68" s="24"/>
      <c r="HF68" s="24"/>
      <c r="HG68" s="24"/>
      <c r="HH68" s="24"/>
      <c r="HI68" s="24"/>
      <c r="HJ68" s="24"/>
      <c r="HK68" s="24"/>
      <c r="HL68" s="24"/>
      <c r="HM68" s="24"/>
      <c r="HN68" s="24"/>
      <c r="HO68" s="24"/>
      <c r="HP68" s="24"/>
      <c r="HQ68" s="24"/>
      <c r="HR68" s="24"/>
      <c r="HS68" s="24"/>
      <c r="HT68" s="24"/>
      <c r="HU68" s="24"/>
      <c r="HV68" s="24"/>
      <c r="HW68" s="24"/>
      <c r="HX68" s="24"/>
      <c r="HY68" s="24"/>
      <c r="HZ68" s="24"/>
      <c r="IA68" s="24"/>
      <c r="IB68" s="24"/>
      <c r="IC68" s="24"/>
      <c r="ID68" s="24"/>
      <c r="IE68" s="24"/>
      <c r="IF68" s="24"/>
      <c r="IG68" s="24"/>
      <c r="IH68" s="24"/>
      <c r="II68" s="24"/>
      <c r="IJ68" s="24"/>
      <c r="IK68" s="24"/>
      <c r="IL68" s="24"/>
      <c r="IM68" s="24"/>
      <c r="IN68" s="24"/>
      <c r="IO68" s="24"/>
      <c r="IP68" s="24"/>
      <c r="IQ68" s="24"/>
      <c r="IR68" s="24"/>
      <c r="IS68" s="24"/>
      <c r="IT68" s="24"/>
      <c r="IU68" s="24"/>
      <c r="IV68" s="24"/>
      <c r="IW68" s="24"/>
    </row>
    <row r="69" spans="1:257" ht="14.25" x14ac:dyDescent="0.1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c r="IV69" s="24"/>
      <c r="IW69" s="24"/>
    </row>
    <row r="70" spans="1:257" ht="14.25" x14ac:dyDescent="0.15">
      <c r="A70" s="24"/>
      <c r="B70" s="24"/>
      <c r="C70" s="24"/>
      <c r="D70" s="24"/>
      <c r="E70" s="24"/>
      <c r="F70" s="24"/>
      <c r="G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c r="EV70" s="24"/>
      <c r="EW70" s="24"/>
      <c r="EX70" s="24"/>
      <c r="EY70" s="24"/>
      <c r="EZ70" s="24"/>
      <c r="FA70" s="24"/>
      <c r="FB70" s="24"/>
      <c r="FC70" s="24"/>
      <c r="FD70" s="24"/>
      <c r="FE70" s="24"/>
      <c r="FF70" s="24"/>
      <c r="FG70" s="24"/>
      <c r="FH70" s="24"/>
      <c r="FI70" s="24"/>
      <c r="FJ70" s="24"/>
      <c r="FK70" s="24"/>
      <c r="FL70" s="24"/>
      <c r="FM70" s="24"/>
      <c r="FN70" s="24"/>
      <c r="FO70" s="24"/>
      <c r="FP70" s="24"/>
      <c r="FQ70" s="24"/>
      <c r="FR70" s="24"/>
      <c r="FS70" s="24"/>
      <c r="FT70" s="24"/>
      <c r="FU70" s="24"/>
      <c r="FV70" s="24"/>
      <c r="FW70" s="24"/>
      <c r="FX70" s="24"/>
      <c r="FY70" s="24"/>
      <c r="FZ70" s="24"/>
      <c r="GA70" s="24"/>
      <c r="GB70" s="24"/>
      <c r="GC70" s="24"/>
      <c r="GD70" s="24"/>
      <c r="GE70" s="24"/>
      <c r="GF70" s="24"/>
      <c r="GG70" s="24"/>
      <c r="GH70" s="24"/>
      <c r="GI70" s="24"/>
      <c r="GJ70" s="24"/>
      <c r="GK70" s="24"/>
      <c r="GL70" s="24"/>
      <c r="GM70" s="24"/>
      <c r="GN70" s="24"/>
      <c r="GO70" s="24"/>
      <c r="GP70" s="24"/>
      <c r="GQ70" s="24"/>
      <c r="GR70" s="24"/>
      <c r="GS70" s="24"/>
      <c r="GT70" s="24"/>
      <c r="GU70" s="24"/>
      <c r="GV70" s="24"/>
      <c r="GW70" s="24"/>
      <c r="GX70" s="24"/>
      <c r="GY70" s="24"/>
      <c r="GZ70" s="24"/>
      <c r="HA70" s="24"/>
      <c r="HB70" s="24"/>
      <c r="HC70" s="24"/>
      <c r="HD70" s="24"/>
      <c r="HE70" s="24"/>
      <c r="HF70" s="24"/>
      <c r="HG70" s="24"/>
      <c r="HH70" s="24"/>
      <c r="HI70" s="24"/>
      <c r="HJ70" s="24"/>
      <c r="HK70" s="24"/>
      <c r="HL70" s="24"/>
      <c r="HM70" s="24"/>
      <c r="HN70" s="24"/>
      <c r="HO70" s="24"/>
      <c r="HP70" s="24"/>
      <c r="HQ70" s="24"/>
      <c r="HR70" s="24"/>
      <c r="HS70" s="24"/>
      <c r="HT70" s="24"/>
      <c r="HU70" s="24"/>
      <c r="HV70" s="24"/>
      <c r="HW70" s="24"/>
      <c r="HX70" s="24"/>
      <c r="HY70" s="24"/>
      <c r="HZ70" s="24"/>
      <c r="IA70" s="24"/>
      <c r="IB70" s="24"/>
      <c r="IC70" s="24"/>
      <c r="ID70" s="24"/>
      <c r="IE70" s="24"/>
      <c r="IF70" s="24"/>
      <c r="IG70" s="24"/>
      <c r="IH70" s="24"/>
      <c r="II70" s="24"/>
      <c r="IJ70" s="24"/>
      <c r="IK70" s="24"/>
      <c r="IL70" s="24"/>
      <c r="IM70" s="24"/>
      <c r="IN70" s="24"/>
      <c r="IO70" s="24"/>
      <c r="IP70" s="24"/>
      <c r="IQ70" s="24"/>
      <c r="IR70" s="24"/>
      <c r="IS70" s="24"/>
      <c r="IT70" s="24"/>
      <c r="IU70" s="24"/>
      <c r="IV70" s="24"/>
      <c r="IW70" s="24"/>
    </row>
    <row r="71" spans="1:257" ht="14.25" x14ac:dyDescent="0.15">
      <c r="A71" s="24"/>
      <c r="B71" s="24"/>
      <c r="C71" s="24"/>
      <c r="D71" s="24"/>
      <c r="E71" s="24"/>
      <c r="F71" s="24"/>
      <c r="G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c r="IV71" s="24"/>
      <c r="IW71" s="24"/>
    </row>
    <row r="72" spans="1:257" ht="14.25" x14ac:dyDescent="0.15">
      <c r="A72" s="24"/>
      <c r="B72" s="24"/>
      <c r="C72" s="24"/>
      <c r="D72" s="24"/>
      <c r="E72" s="24"/>
      <c r="F72" s="24"/>
      <c r="G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c r="EV72" s="24"/>
      <c r="EW72" s="24"/>
      <c r="EX72" s="24"/>
      <c r="EY72" s="24"/>
      <c r="EZ72" s="24"/>
      <c r="FA72" s="24"/>
      <c r="FB72" s="24"/>
      <c r="FC72" s="24"/>
      <c r="FD72" s="24"/>
      <c r="FE72" s="24"/>
      <c r="FF72" s="24"/>
      <c r="FG72" s="24"/>
      <c r="FH72" s="24"/>
      <c r="FI72" s="24"/>
      <c r="FJ72" s="24"/>
      <c r="FK72" s="24"/>
      <c r="FL72" s="24"/>
      <c r="FM72" s="24"/>
      <c r="FN72" s="24"/>
      <c r="FO72" s="24"/>
      <c r="FP72" s="24"/>
      <c r="FQ72" s="24"/>
      <c r="FR72" s="24"/>
      <c r="FS72" s="24"/>
      <c r="FT72" s="24"/>
      <c r="FU72" s="24"/>
      <c r="FV72" s="24"/>
      <c r="FW72" s="24"/>
      <c r="FX72" s="24"/>
      <c r="FY72" s="24"/>
      <c r="FZ72" s="24"/>
      <c r="GA72" s="24"/>
      <c r="GB72" s="24"/>
      <c r="GC72" s="24"/>
      <c r="GD72" s="24"/>
      <c r="GE72" s="24"/>
      <c r="GF72" s="24"/>
      <c r="GG72" s="24"/>
      <c r="GH72" s="24"/>
      <c r="GI72" s="24"/>
      <c r="GJ72" s="24"/>
      <c r="GK72" s="24"/>
      <c r="GL72" s="24"/>
      <c r="GM72" s="24"/>
      <c r="GN72" s="24"/>
      <c r="GO72" s="24"/>
      <c r="GP72" s="24"/>
      <c r="GQ72" s="24"/>
      <c r="GR72" s="24"/>
      <c r="GS72" s="24"/>
      <c r="GT72" s="24"/>
      <c r="GU72" s="24"/>
      <c r="GV72" s="24"/>
      <c r="GW72" s="24"/>
      <c r="GX72" s="24"/>
      <c r="GY72" s="24"/>
      <c r="GZ72" s="24"/>
      <c r="HA72" s="24"/>
      <c r="HB72" s="24"/>
      <c r="HC72" s="24"/>
      <c r="HD72" s="24"/>
      <c r="HE72" s="24"/>
      <c r="HF72" s="24"/>
      <c r="HG72" s="24"/>
      <c r="HH72" s="24"/>
      <c r="HI72" s="24"/>
      <c r="HJ72" s="24"/>
      <c r="HK72" s="24"/>
      <c r="HL72" s="24"/>
      <c r="HM72" s="24"/>
      <c r="HN72" s="24"/>
      <c r="HO72" s="24"/>
      <c r="HP72" s="24"/>
      <c r="HQ72" s="24"/>
      <c r="HR72" s="24"/>
      <c r="HS72" s="24"/>
      <c r="HT72" s="24"/>
      <c r="HU72" s="24"/>
      <c r="HV72" s="24"/>
      <c r="HW72" s="24"/>
      <c r="HX72" s="24"/>
      <c r="HY72" s="24"/>
      <c r="HZ72" s="24"/>
      <c r="IA72" s="24"/>
      <c r="IB72" s="24"/>
      <c r="IC72" s="24"/>
      <c r="ID72" s="24"/>
      <c r="IE72" s="24"/>
      <c r="IF72" s="24"/>
      <c r="IG72" s="24"/>
      <c r="IH72" s="24"/>
      <c r="II72" s="24"/>
      <c r="IJ72" s="24"/>
      <c r="IK72" s="24"/>
      <c r="IL72" s="24"/>
      <c r="IM72" s="24"/>
      <c r="IN72" s="24"/>
      <c r="IO72" s="24"/>
      <c r="IP72" s="24"/>
      <c r="IQ72" s="24"/>
      <c r="IR72" s="24"/>
      <c r="IS72" s="24"/>
      <c r="IT72" s="24"/>
      <c r="IU72" s="24"/>
      <c r="IV72" s="24"/>
      <c r="IW72" s="24"/>
    </row>
    <row r="73" spans="1:257" ht="14.25" x14ac:dyDescent="0.15">
      <c r="A73" s="24"/>
      <c r="B73" s="24"/>
      <c r="C73" s="24"/>
      <c r="D73" s="24"/>
      <c r="E73" s="24"/>
      <c r="F73" s="24"/>
      <c r="G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c r="CY73" s="24"/>
      <c r="CZ73" s="24"/>
      <c r="DA73" s="24"/>
      <c r="DB73" s="24"/>
      <c r="DC73" s="24"/>
      <c r="DD73" s="24"/>
      <c r="DE73" s="24"/>
      <c r="DF73" s="24"/>
      <c r="DG73" s="24"/>
      <c r="DH73" s="24"/>
      <c r="DI73" s="24"/>
      <c r="DJ73" s="24"/>
      <c r="DK73" s="24"/>
      <c r="DL73" s="24"/>
      <c r="DM73" s="24"/>
      <c r="DN73" s="24"/>
      <c r="DO73" s="24"/>
      <c r="DP73" s="24"/>
      <c r="DQ73" s="24"/>
      <c r="DR73" s="24"/>
      <c r="DS73" s="24"/>
      <c r="DT73" s="24"/>
      <c r="DU73" s="24"/>
      <c r="DV73" s="24"/>
      <c r="DW73" s="24"/>
      <c r="DX73" s="24"/>
      <c r="DY73" s="24"/>
      <c r="DZ73" s="24"/>
      <c r="EA73" s="24"/>
      <c r="EB73" s="24"/>
      <c r="EC73" s="24"/>
      <c r="ED73" s="24"/>
      <c r="EE73" s="24"/>
      <c r="EF73" s="24"/>
      <c r="EG73" s="24"/>
      <c r="EH73" s="24"/>
      <c r="EI73" s="24"/>
      <c r="EJ73" s="24"/>
      <c r="EK73" s="24"/>
      <c r="EL73" s="24"/>
      <c r="EM73" s="24"/>
      <c r="EN73" s="24"/>
      <c r="EO73" s="24"/>
      <c r="EP73" s="24"/>
      <c r="EQ73" s="24"/>
      <c r="ER73" s="24"/>
      <c r="ES73" s="24"/>
      <c r="ET73" s="24"/>
      <c r="EU73" s="24"/>
      <c r="EV73" s="24"/>
      <c r="EW73" s="24"/>
      <c r="EX73" s="24"/>
      <c r="EY73" s="24"/>
      <c r="EZ73" s="24"/>
      <c r="FA73" s="24"/>
      <c r="FB73" s="24"/>
      <c r="FC73" s="24"/>
      <c r="FD73" s="24"/>
      <c r="FE73" s="24"/>
      <c r="FF73" s="24"/>
      <c r="FG73" s="24"/>
      <c r="FH73" s="24"/>
      <c r="FI73" s="24"/>
      <c r="FJ73" s="24"/>
      <c r="FK73" s="24"/>
      <c r="FL73" s="24"/>
      <c r="FM73" s="24"/>
      <c r="FN73" s="24"/>
      <c r="FO73" s="24"/>
      <c r="FP73" s="24"/>
      <c r="FQ73" s="24"/>
      <c r="FR73" s="24"/>
      <c r="FS73" s="24"/>
      <c r="FT73" s="24"/>
      <c r="FU73" s="24"/>
      <c r="FV73" s="24"/>
      <c r="FW73" s="24"/>
      <c r="FX73" s="24"/>
      <c r="FY73" s="24"/>
      <c r="FZ73" s="24"/>
      <c r="GA73" s="24"/>
      <c r="GB73" s="24"/>
      <c r="GC73" s="24"/>
      <c r="GD73" s="24"/>
      <c r="GE73" s="24"/>
      <c r="GF73" s="24"/>
      <c r="GG73" s="24"/>
      <c r="GH73" s="24"/>
      <c r="GI73" s="24"/>
      <c r="GJ73" s="24"/>
      <c r="GK73" s="24"/>
      <c r="GL73" s="24"/>
      <c r="GM73" s="24"/>
      <c r="GN73" s="24"/>
      <c r="GO73" s="24"/>
      <c r="GP73" s="24"/>
      <c r="GQ73" s="24"/>
      <c r="GR73" s="24"/>
      <c r="GS73" s="24"/>
      <c r="GT73" s="24"/>
      <c r="GU73" s="24"/>
      <c r="GV73" s="24"/>
      <c r="GW73" s="24"/>
      <c r="GX73" s="24"/>
      <c r="GY73" s="24"/>
      <c r="GZ73" s="24"/>
      <c r="HA73" s="24"/>
      <c r="HB73" s="24"/>
      <c r="HC73" s="24"/>
      <c r="HD73" s="24"/>
      <c r="HE73" s="24"/>
      <c r="HF73" s="24"/>
      <c r="HG73" s="24"/>
      <c r="HH73" s="24"/>
      <c r="HI73" s="24"/>
      <c r="HJ73" s="24"/>
      <c r="HK73" s="24"/>
      <c r="HL73" s="24"/>
      <c r="HM73" s="24"/>
      <c r="HN73" s="24"/>
      <c r="HO73" s="24"/>
      <c r="HP73" s="24"/>
      <c r="HQ73" s="24"/>
      <c r="HR73" s="24"/>
      <c r="HS73" s="24"/>
      <c r="HT73" s="24"/>
      <c r="HU73" s="24"/>
      <c r="HV73" s="24"/>
      <c r="HW73" s="24"/>
      <c r="HX73" s="24"/>
      <c r="HY73" s="24"/>
      <c r="HZ73" s="24"/>
      <c r="IA73" s="24"/>
      <c r="IB73" s="24"/>
      <c r="IC73" s="24"/>
      <c r="ID73" s="24"/>
      <c r="IE73" s="24"/>
      <c r="IF73" s="24"/>
      <c r="IG73" s="24"/>
      <c r="IH73" s="24"/>
      <c r="II73" s="24"/>
      <c r="IJ73" s="24"/>
      <c r="IK73" s="24"/>
      <c r="IL73" s="24"/>
      <c r="IM73" s="24"/>
      <c r="IN73" s="24"/>
      <c r="IO73" s="24"/>
      <c r="IP73" s="24"/>
      <c r="IQ73" s="24"/>
      <c r="IR73" s="24"/>
      <c r="IS73" s="24"/>
      <c r="IT73" s="24"/>
      <c r="IU73" s="24"/>
      <c r="IV73" s="24"/>
      <c r="IW73" s="24"/>
    </row>
    <row r="74" spans="1:257" ht="14.25" x14ac:dyDescent="0.15">
      <c r="B74" s="24"/>
    </row>
  </sheetData>
  <sheetProtection algorithmName="SHA-512" hashValue="GCia1lUJ9g6V+f7jPy5AJWkwM15oqqO0uvcvcWQ/J0JYekQeEoHMJFSuf9YjSBG1vLBt4xfVmh6tGjBcr+yvQw==" saltValue="PuBK1cUob7S/hsgs1ExPHg==" spinCount="100000" sheet="1" formatCells="0" formatColumns="0" formatRows="0" insertColumns="0" insertRows="0" insertHyperlinks="0" deleteColumns="0" deleteRows="0" selectLockedCells="1" sort="0"/>
  <mergeCells count="64">
    <mergeCell ref="B13:F13"/>
    <mergeCell ref="AI18:AJ18"/>
    <mergeCell ref="AI17:AJ17"/>
    <mergeCell ref="AI16:AJ16"/>
    <mergeCell ref="Y16:Z16"/>
    <mergeCell ref="AI13:AL13"/>
    <mergeCell ref="B35:F36"/>
    <mergeCell ref="AK33:AL33"/>
    <mergeCell ref="AK31:AL31"/>
    <mergeCell ref="AK32:AL32"/>
    <mergeCell ref="AK30:AL30"/>
    <mergeCell ref="Y33:Z33"/>
    <mergeCell ref="Y25:Z25"/>
    <mergeCell ref="Y29:Z29"/>
    <mergeCell ref="AK20:AL20"/>
    <mergeCell ref="AK19:AL19"/>
    <mergeCell ref="K12:AE12"/>
    <mergeCell ref="AK18:AL18"/>
    <mergeCell ref="AK17:AL17"/>
    <mergeCell ref="AK16:AL16"/>
    <mergeCell ref="AI21:AJ21"/>
    <mergeCell ref="AI12:AL12"/>
    <mergeCell ref="G13:V13"/>
    <mergeCell ref="W13:AH13"/>
    <mergeCell ref="AI20:AJ20"/>
    <mergeCell ref="AI19:AJ19"/>
    <mergeCell ref="AK21:AL21"/>
    <mergeCell ref="F5:H5"/>
    <mergeCell ref="B5:E5"/>
    <mergeCell ref="B6:D6"/>
    <mergeCell ref="R6:V6"/>
    <mergeCell ref="M6:Q6"/>
    <mergeCell ref="M5:Q5"/>
    <mergeCell ref="I6:L6"/>
    <mergeCell ref="I5:L5"/>
    <mergeCell ref="R5:V5"/>
    <mergeCell ref="F6:H6"/>
    <mergeCell ref="C8:AN8"/>
    <mergeCell ref="P41:S41"/>
    <mergeCell ref="W37:AC37"/>
    <mergeCell ref="W36:AH36"/>
    <mergeCell ref="L41:O41"/>
    <mergeCell ref="H41:J41"/>
    <mergeCell ref="AD38:AF38"/>
    <mergeCell ref="AD37:AF37"/>
    <mergeCell ref="T41:AG41"/>
    <mergeCell ref="AG37:AH37"/>
    <mergeCell ref="AG38:AH38"/>
    <mergeCell ref="W38:AC38"/>
    <mergeCell ref="AI33:AJ33"/>
    <mergeCell ref="AI31:AJ31"/>
    <mergeCell ref="AI32:AJ32"/>
    <mergeCell ref="AI30:AJ30"/>
    <mergeCell ref="T54:Y54"/>
    <mergeCell ref="M49:O49"/>
    <mergeCell ref="H42:J42"/>
    <mergeCell ref="L42:O42"/>
    <mergeCell ref="P50:S50"/>
    <mergeCell ref="R49:W49"/>
    <mergeCell ref="P42:S42"/>
    <mergeCell ref="T42:AG42"/>
    <mergeCell ref="T50:AG50"/>
    <mergeCell ref="H45:AL45"/>
    <mergeCell ref="T43:AL43"/>
  </mergeCells>
  <phoneticPr fontId="2"/>
  <conditionalFormatting sqref="R6 B6 I6 F6 M6">
    <cfRule type="containsBlanks" dxfId="9" priority="4">
      <formula>LEN(TRIM(B6))=0</formula>
    </cfRule>
  </conditionalFormatting>
  <conditionalFormatting sqref="T42:AG42">
    <cfRule type="containsBlanks" dxfId="8" priority="6">
      <formula>LEN(TRIM(T42))=0</formula>
    </cfRule>
  </conditionalFormatting>
  <dataValidations count="4">
    <dataValidation type="list" allowBlank="1" showInputMessage="1" showErrorMessage="1" sqref="I6:L6" xr:uid="{00000000-0002-0000-0000-000000000000}">
      <formula1>"ＦＲＰ製,ＳＵＳ製"</formula1>
    </dataValidation>
    <dataValidation type="list" allowBlank="1" showInputMessage="1" showErrorMessage="1" sqref="M6:Q6" xr:uid="{00000000-0002-0000-0000-000001000000}">
      <formula1>"地中埋設型,床置型,超浅型,床吊型,シンク一体型"</formula1>
    </dataValidation>
    <dataValidation type="list" allowBlank="1" showInputMessage="1" showErrorMessage="1" sqref="R6:V6" xr:uid="{00000000-0002-0000-0000-000002000000}">
      <formula1>"パイプ流入,側溝流入,－"</formula1>
    </dataValidation>
    <dataValidation type="list" allowBlank="1" showInputMessage="1" showErrorMessage="1" sqref="F6:H6" xr:uid="{00000000-0002-0000-0000-000003000000}">
      <formula1>"1,2,3,4,5,6,7,8,9,10"</formula1>
    </dataValidation>
  </dataValidations>
  <pageMargins left="0.78740157480314965" right="0.55118110236220474" top="0.70866141732283472" bottom="0.27559055118110237" header="0.51181102362204722" footer="0.19685039370078741"/>
  <pageSetup paperSize="9" scale="97"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製品一覧!$R$4:$R$6</xm:f>
          </x14:formula1>
          <xm:sqref>T42:AG42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X72"/>
  <sheetViews>
    <sheetView zoomScale="90" zoomScaleNormal="90" zoomScaleSheetLayoutView="70" workbookViewId="0">
      <selection activeCell="B6" sqref="B6:F6"/>
    </sheetView>
  </sheetViews>
  <sheetFormatPr defaultColWidth="10.625" defaultRowHeight="13.5" x14ac:dyDescent="0.15"/>
  <cols>
    <col min="1" max="1" width="2.625" style="26" customWidth="1"/>
    <col min="2" max="6" width="3.5" style="26" customWidth="1"/>
    <col min="7" max="36" width="3.625" style="26" customWidth="1"/>
    <col min="37" max="38" width="2.625" style="26" customWidth="1"/>
    <col min="39" max="57" width="3.625" style="26" customWidth="1"/>
    <col min="58" max="16384" width="10.625" style="26"/>
  </cols>
  <sheetData>
    <row r="1" spans="1:258" ht="26.25" customHeight="1" x14ac:dyDescent="0.15"/>
    <row r="2" spans="1:258" ht="16.5" customHeight="1" x14ac:dyDescent="0.15"/>
    <row r="3" spans="1:258" ht="12.75" customHeight="1" x14ac:dyDescent="0.15"/>
    <row r="4" spans="1:258" ht="11.25" customHeight="1" x14ac:dyDescent="0.15">
      <c r="A4" s="24"/>
      <c r="B4" s="24"/>
      <c r="C4" s="24"/>
      <c r="D4" s="24"/>
      <c r="E4" s="27"/>
      <c r="F4" s="24"/>
      <c r="G4" s="25"/>
      <c r="H4" s="25"/>
      <c r="I4" s="25"/>
      <c r="J4" s="25"/>
      <c r="K4" s="25"/>
      <c r="L4" s="25"/>
      <c r="M4" s="25"/>
      <c r="N4" s="25"/>
      <c r="O4" s="25"/>
      <c r="P4" s="25"/>
      <c r="Q4" s="25"/>
      <c r="R4" s="25"/>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c r="IW4" s="24"/>
    </row>
    <row r="5" spans="1:258" ht="18.75" customHeight="1" x14ac:dyDescent="0.15">
      <c r="A5" s="24"/>
      <c r="B5" s="439" t="s">
        <v>52</v>
      </c>
      <c r="C5" s="439"/>
      <c r="D5" s="439"/>
      <c r="E5" s="439"/>
      <c r="F5" s="439"/>
      <c r="G5" s="439"/>
      <c r="H5" s="435" t="s">
        <v>19</v>
      </c>
      <c r="I5" s="435"/>
      <c r="J5" s="435"/>
      <c r="K5" s="439" t="s">
        <v>129</v>
      </c>
      <c r="L5" s="439"/>
      <c r="M5" s="439"/>
      <c r="N5" s="439"/>
      <c r="O5" s="439" t="s">
        <v>333</v>
      </c>
      <c r="P5" s="439"/>
      <c r="Q5" s="439"/>
      <c r="R5" s="439"/>
      <c r="S5" s="439"/>
      <c r="T5" s="439" t="s">
        <v>57</v>
      </c>
      <c r="U5" s="439"/>
      <c r="V5" s="439"/>
      <c r="W5" s="439"/>
      <c r="X5" s="439"/>
      <c r="AG5" s="24"/>
      <c r="AH5" s="24"/>
      <c r="AI5" s="24"/>
      <c r="AJ5" s="24"/>
      <c r="AK5" s="24"/>
      <c r="AL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c r="IX5" s="24"/>
    </row>
    <row r="6" spans="1:258" ht="30" customHeight="1" x14ac:dyDescent="0.15">
      <c r="A6" s="24"/>
      <c r="B6" s="438"/>
      <c r="C6" s="438"/>
      <c r="D6" s="438"/>
      <c r="E6" s="438"/>
      <c r="F6" s="436"/>
      <c r="G6" s="90" t="s">
        <v>339</v>
      </c>
      <c r="H6" s="438"/>
      <c r="I6" s="438"/>
      <c r="J6" s="438"/>
      <c r="K6" s="440"/>
      <c r="L6" s="440"/>
      <c r="M6" s="440"/>
      <c r="N6" s="440"/>
      <c r="O6" s="438"/>
      <c r="P6" s="438"/>
      <c r="Q6" s="438"/>
      <c r="R6" s="438"/>
      <c r="S6" s="438"/>
      <c r="T6" s="438"/>
      <c r="U6" s="438"/>
      <c r="V6" s="438"/>
      <c r="W6" s="438"/>
      <c r="X6" s="438"/>
      <c r="AG6" s="24"/>
      <c r="AH6" s="24"/>
      <c r="AI6" s="24"/>
      <c r="AJ6" s="24"/>
      <c r="AK6" s="24"/>
      <c r="AL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c r="IX6" s="24"/>
    </row>
    <row r="7" spans="1:258" ht="14.25" x14ac:dyDescent="0.15">
      <c r="A7" s="24"/>
      <c r="B7" s="39"/>
      <c r="C7" s="40" t="s">
        <v>183</v>
      </c>
      <c r="D7" s="24"/>
      <c r="E7" s="24"/>
      <c r="F7" s="24"/>
      <c r="G7" s="4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c r="IW7" s="24"/>
    </row>
    <row r="8" spans="1:258" ht="30.75" customHeight="1" x14ac:dyDescent="0.15">
      <c r="A8" s="24"/>
      <c r="B8" s="39"/>
      <c r="C8" s="411" t="s">
        <v>276</v>
      </c>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c r="IW8" s="24"/>
    </row>
    <row r="9" spans="1:258" ht="14.25" x14ac:dyDescent="0.15">
      <c r="A9" s="24"/>
      <c r="B9" s="39"/>
      <c r="C9" s="50" t="s">
        <v>194</v>
      </c>
      <c r="E9" s="40"/>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c r="IW9" s="24"/>
    </row>
    <row r="10" spans="1:258" ht="14.25" x14ac:dyDescent="0.15">
      <c r="A10" s="24"/>
      <c r="B10" s="217"/>
      <c r="C10" s="50" t="s">
        <v>287</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c r="IW10" s="24"/>
    </row>
    <row r="11" spans="1:258" ht="14.25" x14ac:dyDescent="0.15">
      <c r="A11" s="24"/>
      <c r="B11" s="217"/>
      <c r="C11" s="50"/>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c r="IW11" s="24"/>
    </row>
    <row r="12" spans="1:258" ht="30" customHeight="1" thickBot="1" x14ac:dyDescent="0.2">
      <c r="A12" s="45"/>
      <c r="B12" s="35"/>
      <c r="C12" s="45"/>
      <c r="D12" s="45"/>
      <c r="E12" s="45"/>
      <c r="F12" s="45"/>
      <c r="G12" s="45"/>
      <c r="H12" s="45"/>
      <c r="I12" s="45"/>
      <c r="J12" s="45"/>
      <c r="K12" s="458" t="str">
        <f>"■利用人数"&amp;DBCS(FIXED($B$6,0,TRUE))&amp;"人／日の"&amp;VLOOKUP($H$6,データ!$A$4:$O$15,2)&amp;"に設置するグリーストラップの機種選定"</f>
        <v>■利用人数０人／日の食種を選択して下さいに設置するグリーストラップの機種選定</v>
      </c>
      <c r="L12" s="458"/>
      <c r="M12" s="458"/>
      <c r="N12" s="458"/>
      <c r="O12" s="458"/>
      <c r="P12" s="458"/>
      <c r="Q12" s="458"/>
      <c r="R12" s="458"/>
      <c r="S12" s="458"/>
      <c r="T12" s="458"/>
      <c r="U12" s="458"/>
      <c r="V12" s="458"/>
      <c r="W12" s="458"/>
      <c r="X12" s="458"/>
      <c r="Y12" s="458"/>
      <c r="Z12" s="458"/>
      <c r="AA12" s="458"/>
      <c r="AB12" s="458"/>
      <c r="AC12" s="458"/>
      <c r="AD12" s="458"/>
      <c r="AE12" s="458"/>
      <c r="AF12" s="47"/>
      <c r="AG12" s="45"/>
      <c r="AH12" s="46" t="s">
        <v>70</v>
      </c>
      <c r="AI12" s="445">
        <f ca="1">NOW()</f>
        <v>45755.678331597221</v>
      </c>
      <c r="AJ12" s="445"/>
      <c r="AK12" s="445"/>
      <c r="AL12" s="445"/>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c r="IW12" s="24"/>
    </row>
    <row r="13" spans="1:258" ht="25.5" customHeight="1" x14ac:dyDescent="0.15">
      <c r="A13" s="45"/>
      <c r="B13" s="455" t="s">
        <v>71</v>
      </c>
      <c r="C13" s="446"/>
      <c r="D13" s="446"/>
      <c r="E13" s="446"/>
      <c r="F13" s="447"/>
      <c r="G13" s="446" t="s">
        <v>27</v>
      </c>
      <c r="H13" s="446"/>
      <c r="I13" s="446"/>
      <c r="J13" s="446"/>
      <c r="K13" s="446"/>
      <c r="L13" s="446"/>
      <c r="M13" s="446"/>
      <c r="N13" s="446"/>
      <c r="O13" s="446"/>
      <c r="P13" s="446"/>
      <c r="Q13" s="446"/>
      <c r="R13" s="446"/>
      <c r="S13" s="446"/>
      <c r="T13" s="446"/>
      <c r="U13" s="446"/>
      <c r="V13" s="447"/>
      <c r="W13" s="446" t="s">
        <v>20</v>
      </c>
      <c r="X13" s="446"/>
      <c r="Y13" s="446"/>
      <c r="Z13" s="446"/>
      <c r="AA13" s="446"/>
      <c r="AB13" s="446"/>
      <c r="AC13" s="446"/>
      <c r="AD13" s="446"/>
      <c r="AE13" s="446"/>
      <c r="AF13" s="446"/>
      <c r="AG13" s="446"/>
      <c r="AH13" s="447"/>
      <c r="AI13" s="456" t="s">
        <v>72</v>
      </c>
      <c r="AJ13" s="456"/>
      <c r="AK13" s="456"/>
      <c r="AL13" s="457"/>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c r="IW13" s="24"/>
    </row>
    <row r="14" spans="1:258" ht="15.95" customHeight="1" x14ac:dyDescent="0.15">
      <c r="A14" s="45"/>
      <c r="B14" s="80" t="s">
        <v>160</v>
      </c>
      <c r="C14" s="53"/>
      <c r="D14" s="53"/>
      <c r="E14" s="53"/>
      <c r="F14" s="133"/>
      <c r="G14" s="55" t="s">
        <v>147</v>
      </c>
      <c r="H14" s="55"/>
      <c r="I14" s="55"/>
      <c r="J14" s="55"/>
      <c r="K14" s="55"/>
      <c r="L14" s="56"/>
      <c r="M14" s="56"/>
      <c r="N14" s="56"/>
      <c r="O14" s="56"/>
      <c r="P14" s="56"/>
      <c r="Q14" s="56"/>
      <c r="R14" s="56"/>
      <c r="S14" s="55"/>
      <c r="T14" s="56"/>
      <c r="U14" s="96" t="s">
        <v>28</v>
      </c>
      <c r="V14" s="135"/>
      <c r="W14" s="56" t="s">
        <v>170</v>
      </c>
      <c r="X14" s="57"/>
      <c r="Y14" s="56"/>
      <c r="Z14" s="56"/>
      <c r="AA14" s="57"/>
      <c r="AB14" s="55"/>
      <c r="AC14" s="55"/>
      <c r="AD14" s="55"/>
      <c r="AE14" s="55"/>
      <c r="AF14" s="55"/>
      <c r="AG14" s="55"/>
      <c r="AH14" s="135"/>
      <c r="AI14" s="56"/>
      <c r="AJ14" s="56"/>
      <c r="AK14" s="56"/>
      <c r="AL14" s="58"/>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row>
    <row r="15" spans="1:258" ht="15.95" customHeight="1" x14ac:dyDescent="0.15">
      <c r="A15" s="45"/>
      <c r="B15" s="52"/>
      <c r="C15" s="53"/>
      <c r="D15" s="53"/>
      <c r="E15" s="53"/>
      <c r="F15" s="133"/>
      <c r="G15" s="55"/>
      <c r="H15" s="55"/>
      <c r="I15" s="55"/>
      <c r="J15" s="55"/>
      <c r="K15" s="55"/>
      <c r="L15" s="56"/>
      <c r="M15" s="56"/>
      <c r="N15" s="56"/>
      <c r="O15" s="56"/>
      <c r="P15" s="56"/>
      <c r="Q15" s="56"/>
      <c r="R15" s="56"/>
      <c r="S15" s="55"/>
      <c r="T15" s="56"/>
      <c r="U15" s="96"/>
      <c r="V15" s="135"/>
      <c r="W15" s="111"/>
      <c r="X15" s="96" t="s">
        <v>108</v>
      </c>
      <c r="Y15" s="60" t="str">
        <f>FIXED(AK16,0,TRUE)&amp;"×"&amp;FIXED(AK17,0,TRUE)&amp;"×(1/"&amp;FIXED((AK18),0,TRUE)&amp;")×"&amp;FIXED(AK19,1,TRUE)</f>
        <v>0×0×(1/0)×0.0</v>
      </c>
      <c r="Z15" s="82"/>
      <c r="AA15" s="57"/>
      <c r="AB15" s="60"/>
      <c r="AC15" s="55"/>
      <c r="AD15" s="55"/>
      <c r="AE15" s="55"/>
      <c r="AF15" s="55"/>
      <c r="AG15" s="55"/>
      <c r="AH15" s="135"/>
      <c r="AI15" s="56"/>
      <c r="AJ15" s="56"/>
      <c r="AK15" s="56"/>
      <c r="AL15" s="58"/>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row>
    <row r="16" spans="1:258" ht="15.95" customHeight="1" x14ac:dyDescent="0.15">
      <c r="A16" s="45"/>
      <c r="B16" s="52"/>
      <c r="C16" s="53"/>
      <c r="D16" s="53"/>
      <c r="E16" s="53"/>
      <c r="F16" s="133"/>
      <c r="G16" s="61" t="s">
        <v>89</v>
      </c>
      <c r="H16" s="56"/>
      <c r="I16" s="63" t="s">
        <v>148</v>
      </c>
      <c r="J16" s="61" t="s">
        <v>149</v>
      </c>
      <c r="K16" s="61"/>
      <c r="L16" s="78"/>
      <c r="M16" s="78"/>
      <c r="N16" s="78"/>
      <c r="O16" s="78"/>
      <c r="P16" s="78"/>
      <c r="Q16" s="78"/>
      <c r="R16" s="61"/>
      <c r="S16" s="61"/>
      <c r="T16" s="78"/>
      <c r="U16" s="113" t="s">
        <v>53</v>
      </c>
      <c r="V16" s="135"/>
      <c r="W16" s="111"/>
      <c r="X16" s="112" t="s">
        <v>113</v>
      </c>
      <c r="Y16" s="441" t="e">
        <f>ROUNDUP(A*Wm/n*n0,1)</f>
        <v>#DIV/0!</v>
      </c>
      <c r="Z16" s="441"/>
      <c r="AA16" s="60" t="s">
        <v>114</v>
      </c>
      <c r="AB16" s="60"/>
      <c r="AC16" s="55"/>
      <c r="AD16" s="55"/>
      <c r="AE16" s="55"/>
      <c r="AF16" s="55"/>
      <c r="AG16" s="55"/>
      <c r="AH16" s="135"/>
      <c r="AI16" s="434" t="s">
        <v>151</v>
      </c>
      <c r="AJ16" s="434"/>
      <c r="AK16" s="442">
        <f>B6</f>
        <v>0</v>
      </c>
      <c r="AL16" s="443"/>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row>
    <row r="17" spans="1:256" ht="15.95" customHeight="1" x14ac:dyDescent="0.15">
      <c r="A17" s="45"/>
      <c r="B17" s="52"/>
      <c r="C17" s="53"/>
      <c r="D17" s="53"/>
      <c r="E17" s="53"/>
      <c r="F17" s="133"/>
      <c r="G17" s="55"/>
      <c r="H17" s="56"/>
      <c r="I17" s="63" t="s">
        <v>146</v>
      </c>
      <c r="J17" s="61" t="s">
        <v>150</v>
      </c>
      <c r="K17" s="61"/>
      <c r="L17" s="78"/>
      <c r="M17" s="78"/>
      <c r="N17" s="78"/>
      <c r="O17" s="78"/>
      <c r="P17" s="78"/>
      <c r="Q17" s="78"/>
      <c r="R17" s="61"/>
      <c r="S17" s="61"/>
      <c r="T17" s="78"/>
      <c r="U17" s="113" t="s">
        <v>54</v>
      </c>
      <c r="V17" s="135"/>
      <c r="W17" s="111"/>
      <c r="X17" s="55"/>
      <c r="Y17" s="56"/>
      <c r="Z17" s="56"/>
      <c r="AA17" s="55"/>
      <c r="AB17" s="55"/>
      <c r="AC17" s="55"/>
      <c r="AD17" s="55"/>
      <c r="AE17" s="55"/>
      <c r="AF17" s="55"/>
      <c r="AG17" s="55"/>
      <c r="AH17" s="135"/>
      <c r="AI17" s="434" t="s">
        <v>196</v>
      </c>
      <c r="AJ17" s="434"/>
      <c r="AK17" s="442">
        <f>VLOOKUP($H$6,データ!$A$4:$Q$15,10)</f>
        <v>0</v>
      </c>
      <c r="AL17" s="443"/>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row>
    <row r="18" spans="1:256" ht="15.95" customHeight="1" x14ac:dyDescent="0.15">
      <c r="A18" s="45"/>
      <c r="B18" s="52"/>
      <c r="C18" s="53"/>
      <c r="D18" s="53"/>
      <c r="E18" s="53"/>
      <c r="F18" s="133"/>
      <c r="G18" s="55"/>
      <c r="H18" s="56"/>
      <c r="I18" s="63" t="s">
        <v>87</v>
      </c>
      <c r="J18" s="61" t="s">
        <v>76</v>
      </c>
      <c r="K18" s="61"/>
      <c r="L18" s="78"/>
      <c r="M18" s="78"/>
      <c r="N18" s="78"/>
      <c r="O18" s="78"/>
      <c r="P18" s="78"/>
      <c r="Q18" s="78"/>
      <c r="R18" s="61"/>
      <c r="S18" s="61"/>
      <c r="T18" s="78"/>
      <c r="U18" s="113" t="s">
        <v>22</v>
      </c>
      <c r="V18" s="135"/>
      <c r="W18" s="111"/>
      <c r="X18" s="55"/>
      <c r="Y18" s="56"/>
      <c r="Z18" s="56"/>
      <c r="AA18" s="55"/>
      <c r="AB18" s="55"/>
      <c r="AC18" s="55"/>
      <c r="AD18" s="55"/>
      <c r="AE18" s="55"/>
      <c r="AF18" s="55"/>
      <c r="AG18" s="55"/>
      <c r="AH18" s="135"/>
      <c r="AI18" s="434" t="s">
        <v>118</v>
      </c>
      <c r="AJ18" s="434"/>
      <c r="AK18" s="442">
        <f>VLOOKUP($H$6,データ!$A$4:$Q$15,4)</f>
        <v>0</v>
      </c>
      <c r="AL18" s="443"/>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row>
    <row r="19" spans="1:256" ht="15.95" customHeight="1" x14ac:dyDescent="0.15">
      <c r="A19" s="45"/>
      <c r="B19" s="52"/>
      <c r="C19" s="53"/>
      <c r="D19" s="53"/>
      <c r="E19" s="53"/>
      <c r="F19" s="133"/>
      <c r="G19" s="55"/>
      <c r="H19" s="56"/>
      <c r="I19" s="63" t="s">
        <v>88</v>
      </c>
      <c r="J19" s="73" t="s">
        <v>101</v>
      </c>
      <c r="K19" s="61"/>
      <c r="L19" s="78"/>
      <c r="M19" s="78"/>
      <c r="N19" s="78"/>
      <c r="O19" s="78"/>
      <c r="P19" s="78"/>
      <c r="Q19" s="78"/>
      <c r="R19" s="78"/>
      <c r="S19" s="61"/>
      <c r="T19" s="78"/>
      <c r="U19" s="113" t="s">
        <v>23</v>
      </c>
      <c r="V19" s="135"/>
      <c r="W19" s="111"/>
      <c r="X19" s="97"/>
      <c r="Y19" s="56"/>
      <c r="Z19" s="56"/>
      <c r="AA19" s="55"/>
      <c r="AB19" s="55"/>
      <c r="AC19" s="55"/>
      <c r="AD19" s="55"/>
      <c r="AE19" s="55"/>
      <c r="AF19" s="55"/>
      <c r="AG19" s="55"/>
      <c r="AH19" s="135"/>
      <c r="AI19" s="434" t="s">
        <v>119</v>
      </c>
      <c r="AJ19" s="434"/>
      <c r="AK19" s="442">
        <f>VLOOKUP($H$6,データ!$A$4:$Q$15,5)</f>
        <v>0</v>
      </c>
      <c r="AL19" s="443"/>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pans="1:256" ht="15.95" customHeight="1" x14ac:dyDescent="0.15">
      <c r="A20" s="45"/>
      <c r="B20" s="120"/>
      <c r="C20" s="121"/>
      <c r="D20" s="121"/>
      <c r="E20" s="121"/>
      <c r="F20" s="134"/>
      <c r="G20" s="128"/>
      <c r="H20" s="122"/>
      <c r="I20" s="123"/>
      <c r="J20" s="127"/>
      <c r="K20" s="127"/>
      <c r="L20" s="126"/>
      <c r="M20" s="126"/>
      <c r="N20" s="126"/>
      <c r="O20" s="126"/>
      <c r="P20" s="126"/>
      <c r="Q20" s="126"/>
      <c r="R20" s="127"/>
      <c r="S20" s="127"/>
      <c r="T20" s="126"/>
      <c r="U20" s="123"/>
      <c r="V20" s="136"/>
      <c r="W20" s="132"/>
      <c r="X20" s="138"/>
      <c r="Y20" s="122"/>
      <c r="Z20" s="122"/>
      <c r="AA20" s="128"/>
      <c r="AB20" s="128"/>
      <c r="AC20" s="128"/>
      <c r="AD20" s="128"/>
      <c r="AE20" s="128"/>
      <c r="AF20" s="128"/>
      <c r="AG20" s="128"/>
      <c r="AH20" s="136"/>
      <c r="AI20" s="139"/>
      <c r="AJ20" s="122"/>
      <c r="AK20" s="122"/>
      <c r="AL20" s="140"/>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pans="1:256" ht="15.95" customHeight="1" x14ac:dyDescent="0.15">
      <c r="A21" s="45"/>
      <c r="B21" s="69" t="s">
        <v>161</v>
      </c>
      <c r="C21" s="56"/>
      <c r="D21" s="56"/>
      <c r="E21" s="56"/>
      <c r="F21" s="135"/>
      <c r="G21" s="55" t="s">
        <v>171</v>
      </c>
      <c r="H21" s="55"/>
      <c r="I21" s="55"/>
      <c r="J21" s="55"/>
      <c r="K21" s="55"/>
      <c r="L21" s="56"/>
      <c r="M21" s="56"/>
      <c r="N21" s="56"/>
      <c r="O21" s="56"/>
      <c r="P21" s="56"/>
      <c r="Q21" s="56"/>
      <c r="R21" s="55"/>
      <c r="S21" s="55"/>
      <c r="T21" s="56"/>
      <c r="U21" s="96" t="s">
        <v>24</v>
      </c>
      <c r="V21" s="135"/>
      <c r="W21" s="56" t="s">
        <v>102</v>
      </c>
      <c r="X21" s="56"/>
      <c r="Y21" s="56"/>
      <c r="Z21" s="56"/>
      <c r="AA21" s="55"/>
      <c r="AB21" s="55"/>
      <c r="AC21" s="55"/>
      <c r="AD21" s="55"/>
      <c r="AE21" s="55"/>
      <c r="AF21" s="55"/>
      <c r="AG21" s="55"/>
      <c r="AH21" s="135"/>
      <c r="AI21" s="56"/>
      <c r="AJ21" s="56"/>
      <c r="AK21" s="56"/>
      <c r="AL21" s="58"/>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pans="1:256" ht="15.95" customHeight="1" x14ac:dyDescent="0.15">
      <c r="A22" s="45"/>
      <c r="B22" s="67" t="s">
        <v>55</v>
      </c>
      <c r="C22" s="56"/>
      <c r="D22" s="56"/>
      <c r="E22" s="56"/>
      <c r="F22" s="135"/>
      <c r="G22" s="55"/>
      <c r="H22" s="55"/>
      <c r="I22" s="55"/>
      <c r="J22" s="55"/>
      <c r="K22" s="55"/>
      <c r="L22" s="56"/>
      <c r="M22" s="56"/>
      <c r="N22" s="56"/>
      <c r="O22" s="56"/>
      <c r="P22" s="56"/>
      <c r="Q22" s="56"/>
      <c r="R22" s="55"/>
      <c r="S22" s="55"/>
      <c r="T22" s="56"/>
      <c r="U22" s="96"/>
      <c r="V22" s="135"/>
      <c r="W22" s="97"/>
      <c r="X22" s="96" t="s">
        <v>152</v>
      </c>
      <c r="Y22" s="97" t="str">
        <f>FIXED(AK16,0,TRUE)&amp;"×"&amp;FIXED(AK28,1,TRUE)&amp;"×"&amp;FIXED(AK29,1,TRUE)&amp;"/"&amp;FIXED(1000,0,TRUE)</f>
        <v>0×0.0×0.0/1000</v>
      </c>
      <c r="Z22" s="82"/>
      <c r="AA22" s="60"/>
      <c r="AB22" s="60"/>
      <c r="AC22" s="55"/>
      <c r="AD22" s="55"/>
      <c r="AE22" s="55"/>
      <c r="AF22" s="55"/>
      <c r="AG22" s="55"/>
      <c r="AH22" s="135"/>
      <c r="AI22" s="56"/>
      <c r="AJ22" s="56"/>
      <c r="AK22" s="56"/>
      <c r="AL22" s="58"/>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pans="1:256" ht="15.95" customHeight="1" x14ac:dyDescent="0.15">
      <c r="A23" s="45"/>
      <c r="B23" s="67" t="s">
        <v>73</v>
      </c>
      <c r="C23" s="56"/>
      <c r="D23" s="56"/>
      <c r="E23" s="56"/>
      <c r="F23" s="135"/>
      <c r="G23" s="55" t="s">
        <v>21</v>
      </c>
      <c r="H23" s="56"/>
      <c r="I23" s="96" t="s">
        <v>84</v>
      </c>
      <c r="J23" s="97" t="s">
        <v>110</v>
      </c>
      <c r="K23" s="55"/>
      <c r="L23" s="56"/>
      <c r="M23" s="56"/>
      <c r="N23" s="56"/>
      <c r="O23" s="96"/>
      <c r="P23" s="56"/>
      <c r="Q23" s="56"/>
      <c r="R23" s="55"/>
      <c r="S23" s="55"/>
      <c r="T23" s="56"/>
      <c r="U23" s="96" t="s">
        <v>25</v>
      </c>
      <c r="V23" s="135"/>
      <c r="W23" s="97"/>
      <c r="X23" s="112" t="s">
        <v>90</v>
      </c>
      <c r="Y23" s="459">
        <f>ROUNDUP(A*gu*iu/1000,1)</f>
        <v>0</v>
      </c>
      <c r="Z23" s="459"/>
      <c r="AA23" s="60" t="s">
        <v>109</v>
      </c>
      <c r="AB23" s="60"/>
      <c r="AC23" s="55"/>
      <c r="AD23" s="55"/>
      <c r="AE23" s="55"/>
      <c r="AF23" s="55"/>
      <c r="AG23" s="55"/>
      <c r="AH23" s="135"/>
      <c r="AI23" s="56"/>
      <c r="AJ23" s="56"/>
      <c r="AK23" s="56"/>
      <c r="AL23" s="58"/>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row>
    <row r="24" spans="1:256" ht="15.95" customHeight="1" x14ac:dyDescent="0.15">
      <c r="A24" s="45"/>
      <c r="B24" s="68"/>
      <c r="C24" s="56"/>
      <c r="D24" s="56"/>
      <c r="E24" s="56"/>
      <c r="F24" s="135"/>
      <c r="G24" s="55"/>
      <c r="H24" s="56"/>
      <c r="I24" s="96" t="s">
        <v>98</v>
      </c>
      <c r="J24" s="97" t="s">
        <v>111</v>
      </c>
      <c r="K24" s="55"/>
      <c r="L24" s="56"/>
      <c r="M24" s="56"/>
      <c r="N24" s="56"/>
      <c r="O24" s="96"/>
      <c r="P24" s="56"/>
      <c r="Q24" s="56"/>
      <c r="R24" s="55"/>
      <c r="S24" s="55"/>
      <c r="T24" s="56"/>
      <c r="U24" s="96" t="s">
        <v>24</v>
      </c>
      <c r="V24" s="135"/>
      <c r="W24" s="56"/>
      <c r="X24" s="56"/>
      <c r="Y24" s="56"/>
      <c r="Z24" s="56"/>
      <c r="AA24" s="55"/>
      <c r="AB24" s="55"/>
      <c r="AC24" s="55"/>
      <c r="AD24" s="55"/>
      <c r="AE24" s="55"/>
      <c r="AF24" s="55"/>
      <c r="AG24" s="55"/>
      <c r="AH24" s="135"/>
      <c r="AI24" s="56"/>
      <c r="AJ24" s="56"/>
      <c r="AK24" s="56"/>
      <c r="AL24" s="58"/>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row r="25" spans="1:256" ht="15.95" customHeight="1" x14ac:dyDescent="0.15">
      <c r="A25" s="45"/>
      <c r="B25" s="54"/>
      <c r="C25" s="56"/>
      <c r="D25" s="56"/>
      <c r="E25" s="56"/>
      <c r="F25" s="135"/>
      <c r="G25" s="55"/>
      <c r="H25" s="56"/>
      <c r="I25" s="55"/>
      <c r="J25" s="96" t="s">
        <v>152</v>
      </c>
      <c r="K25" s="55" t="s">
        <v>153</v>
      </c>
      <c r="L25" s="56"/>
      <c r="M25" s="56"/>
      <c r="N25" s="56"/>
      <c r="O25" s="56"/>
      <c r="P25" s="56"/>
      <c r="Q25" s="56"/>
      <c r="R25" s="55"/>
      <c r="S25" s="55"/>
      <c r="T25" s="56"/>
      <c r="U25" s="55"/>
      <c r="V25" s="135"/>
      <c r="W25" s="56" t="s">
        <v>103</v>
      </c>
      <c r="X25" s="56"/>
      <c r="Y25" s="56"/>
      <c r="Z25" s="56"/>
      <c r="AA25" s="55"/>
      <c r="AB25" s="55"/>
      <c r="AC25" s="55"/>
      <c r="AD25" s="55"/>
      <c r="AE25" s="55"/>
      <c r="AF25" s="55"/>
      <c r="AG25" s="55"/>
      <c r="AH25" s="135"/>
      <c r="AI25" s="56"/>
      <c r="AJ25" s="56"/>
      <c r="AK25" s="56"/>
      <c r="AL25" s="58"/>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c r="II25" s="24"/>
      <c r="IJ25" s="24"/>
      <c r="IK25" s="24"/>
      <c r="IL25" s="24"/>
      <c r="IM25" s="24"/>
      <c r="IN25" s="24"/>
      <c r="IO25" s="24"/>
      <c r="IP25" s="24"/>
      <c r="IQ25" s="24"/>
      <c r="IR25" s="24"/>
      <c r="IS25" s="24"/>
      <c r="IT25" s="24"/>
      <c r="IU25" s="24"/>
      <c r="IV25" s="24"/>
    </row>
    <row r="26" spans="1:256" ht="15.95" customHeight="1" x14ac:dyDescent="0.15">
      <c r="A26" s="45"/>
      <c r="B26" s="54"/>
      <c r="C26" s="56"/>
      <c r="D26" s="56"/>
      <c r="E26" s="56"/>
      <c r="F26" s="135"/>
      <c r="G26" s="55"/>
      <c r="H26" s="56"/>
      <c r="I26" s="55"/>
      <c r="J26" s="96" t="s">
        <v>154</v>
      </c>
      <c r="K26" s="55" t="s">
        <v>155</v>
      </c>
      <c r="L26" s="56"/>
      <c r="M26" s="56"/>
      <c r="N26" s="56"/>
      <c r="O26" s="56"/>
      <c r="P26" s="56"/>
      <c r="Q26" s="56"/>
      <c r="R26" s="55"/>
      <c r="S26" s="55"/>
      <c r="T26" s="56"/>
      <c r="U26" s="55"/>
      <c r="V26" s="135"/>
      <c r="W26" s="71"/>
      <c r="X26" s="96" t="s">
        <v>106</v>
      </c>
      <c r="Y26" s="97" t="str">
        <f>FIXED(AK16,0,TRUE)&amp;"×"&amp;FIXED(AK30,1,TRUE)&amp;"×"&amp;FIXED(AK31,1,TRUE)&amp;"/"&amp;FIXED(1000,0,TRUE)</f>
        <v>0×0.0×0.0/1000</v>
      </c>
      <c r="Z26" s="56"/>
      <c r="AA26" s="55"/>
      <c r="AB26" s="55"/>
      <c r="AC26" s="55"/>
      <c r="AD26" s="55"/>
      <c r="AE26" s="55"/>
      <c r="AF26" s="55"/>
      <c r="AG26" s="55"/>
      <c r="AH26" s="135"/>
      <c r="AI26" s="56"/>
      <c r="AJ26" s="56"/>
      <c r="AK26" s="56"/>
      <c r="AL26" s="58"/>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c r="II26" s="24"/>
      <c r="IJ26" s="24"/>
      <c r="IK26" s="24"/>
      <c r="IL26" s="24"/>
      <c r="IM26" s="24"/>
      <c r="IN26" s="24"/>
      <c r="IO26" s="24"/>
      <c r="IP26" s="24"/>
      <c r="IQ26" s="24"/>
      <c r="IR26" s="24"/>
      <c r="IS26" s="24"/>
      <c r="IT26" s="24"/>
      <c r="IU26" s="24"/>
      <c r="IV26" s="24"/>
    </row>
    <row r="27" spans="1:256" ht="15.95" customHeight="1" x14ac:dyDescent="0.15">
      <c r="A27" s="45"/>
      <c r="B27" s="54"/>
      <c r="C27" s="56"/>
      <c r="D27" s="56"/>
      <c r="E27" s="56"/>
      <c r="F27" s="135"/>
      <c r="G27" s="55"/>
      <c r="H27" s="55"/>
      <c r="I27" s="55"/>
      <c r="J27" s="55"/>
      <c r="K27" s="55"/>
      <c r="L27" s="56"/>
      <c r="M27" s="56"/>
      <c r="N27" s="56"/>
      <c r="O27" s="56"/>
      <c r="P27" s="56"/>
      <c r="Q27" s="56"/>
      <c r="R27" s="55"/>
      <c r="S27" s="55"/>
      <c r="T27" s="56"/>
      <c r="U27" s="55"/>
      <c r="V27" s="135"/>
      <c r="W27" s="71"/>
      <c r="X27" s="112" t="s">
        <v>90</v>
      </c>
      <c r="Y27" s="459">
        <f>ROUNDUP(A*gb*ib/1000,1)</f>
        <v>0</v>
      </c>
      <c r="Z27" s="459"/>
      <c r="AA27" s="55" t="s">
        <v>109</v>
      </c>
      <c r="AB27" s="55"/>
      <c r="AC27" s="55"/>
      <c r="AD27" s="55"/>
      <c r="AE27" s="55"/>
      <c r="AF27" s="55"/>
      <c r="AG27" s="55"/>
      <c r="AH27" s="135"/>
      <c r="AI27" s="56"/>
      <c r="AJ27" s="56"/>
      <c r="AK27" s="56"/>
      <c r="AL27" s="58"/>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c r="HY27" s="24"/>
      <c r="HZ27" s="24"/>
      <c r="IA27" s="24"/>
      <c r="IB27" s="24"/>
      <c r="IC27" s="24"/>
      <c r="ID27" s="24"/>
      <c r="IE27" s="24"/>
      <c r="IF27" s="24"/>
      <c r="IG27" s="24"/>
      <c r="IH27" s="24"/>
      <c r="II27" s="24"/>
      <c r="IJ27" s="24"/>
      <c r="IK27" s="24"/>
      <c r="IL27" s="24"/>
      <c r="IM27" s="24"/>
      <c r="IN27" s="24"/>
      <c r="IO27" s="24"/>
      <c r="IP27" s="24"/>
      <c r="IQ27" s="24"/>
      <c r="IR27" s="24"/>
      <c r="IS27" s="24"/>
      <c r="IT27" s="24"/>
      <c r="IU27" s="24"/>
      <c r="IV27" s="24"/>
    </row>
    <row r="28" spans="1:256" ht="15.95" customHeight="1" x14ac:dyDescent="0.15">
      <c r="A28" s="45"/>
      <c r="B28" s="54"/>
      <c r="C28" s="56"/>
      <c r="D28" s="56"/>
      <c r="E28" s="56"/>
      <c r="F28" s="135"/>
      <c r="G28" s="55" t="s">
        <v>21</v>
      </c>
      <c r="H28" s="56"/>
      <c r="I28" s="96" t="s">
        <v>158</v>
      </c>
      <c r="J28" s="55" t="s">
        <v>290</v>
      </c>
      <c r="K28" s="55"/>
      <c r="L28" s="56"/>
      <c r="M28" s="56"/>
      <c r="N28" s="56"/>
      <c r="O28" s="56"/>
      <c r="P28" s="56"/>
      <c r="Q28" s="56"/>
      <c r="R28" s="55"/>
      <c r="S28" s="56"/>
      <c r="T28" s="56"/>
      <c r="U28" s="96" t="s">
        <v>292</v>
      </c>
      <c r="V28" s="135"/>
      <c r="W28" s="56"/>
      <c r="X28" s="56"/>
      <c r="Y28" s="56"/>
      <c r="Z28" s="56"/>
      <c r="AA28" s="55"/>
      <c r="AB28" s="55"/>
      <c r="AC28" s="55"/>
      <c r="AD28" s="55"/>
      <c r="AE28" s="55"/>
      <c r="AF28" s="55"/>
      <c r="AG28" s="55"/>
      <c r="AH28" s="135"/>
      <c r="AI28" s="434" t="s">
        <v>156</v>
      </c>
      <c r="AJ28" s="434"/>
      <c r="AK28" s="442">
        <f>VLOOKUP($H$6,データ!$A$4:$Q$15,11)</f>
        <v>0</v>
      </c>
      <c r="AL28" s="443"/>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c r="IU28" s="24"/>
      <c r="IV28" s="24"/>
    </row>
    <row r="29" spans="1:256" ht="15.95" customHeight="1" x14ac:dyDescent="0.15">
      <c r="A29" s="45"/>
      <c r="B29" s="54"/>
      <c r="C29" s="56"/>
      <c r="D29" s="56"/>
      <c r="E29" s="56"/>
      <c r="F29" s="135"/>
      <c r="G29" s="55"/>
      <c r="H29" s="56"/>
      <c r="I29" s="96" t="s">
        <v>78</v>
      </c>
      <c r="J29" s="55" t="s">
        <v>82</v>
      </c>
      <c r="K29" s="55"/>
      <c r="L29" s="56"/>
      <c r="M29" s="56"/>
      <c r="N29" s="56"/>
      <c r="O29" s="56"/>
      <c r="P29" s="56"/>
      <c r="Q29" s="56"/>
      <c r="R29" s="55"/>
      <c r="S29" s="56"/>
      <c r="T29" s="56"/>
      <c r="U29" s="96" t="s">
        <v>144</v>
      </c>
      <c r="V29" s="135"/>
      <c r="W29" s="60" t="s">
        <v>169</v>
      </c>
      <c r="X29" s="70"/>
      <c r="Y29" s="56"/>
      <c r="Z29" s="56"/>
      <c r="AA29" s="55"/>
      <c r="AB29" s="55"/>
      <c r="AC29" s="55"/>
      <c r="AD29" s="55"/>
      <c r="AE29" s="55"/>
      <c r="AF29" s="55"/>
      <c r="AG29" s="55"/>
      <c r="AH29" s="135"/>
      <c r="AI29" s="434" t="s">
        <v>121</v>
      </c>
      <c r="AJ29" s="434"/>
      <c r="AK29" s="442">
        <f>VLOOKUP($H$6,データ!$A$4:$Q$15,7)</f>
        <v>0</v>
      </c>
      <c r="AL29" s="443"/>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c r="IU29" s="24"/>
      <c r="IV29" s="24"/>
    </row>
    <row r="30" spans="1:256" ht="15.95" customHeight="1" x14ac:dyDescent="0.15">
      <c r="A30" s="45"/>
      <c r="B30" s="54"/>
      <c r="C30" s="56"/>
      <c r="D30" s="56"/>
      <c r="E30" s="56"/>
      <c r="F30" s="135"/>
      <c r="G30" s="55"/>
      <c r="H30" s="56"/>
      <c r="I30" s="96" t="s">
        <v>159</v>
      </c>
      <c r="J30" s="55" t="s">
        <v>291</v>
      </c>
      <c r="K30" s="55"/>
      <c r="L30" s="56"/>
      <c r="M30" s="56"/>
      <c r="N30" s="56"/>
      <c r="O30" s="56"/>
      <c r="P30" s="56"/>
      <c r="Q30" s="56"/>
      <c r="R30" s="55"/>
      <c r="S30" s="56"/>
      <c r="T30" s="56"/>
      <c r="U30" s="96" t="s">
        <v>292</v>
      </c>
      <c r="V30" s="135"/>
      <c r="W30" s="56"/>
      <c r="X30" s="96" t="s">
        <v>124</v>
      </c>
      <c r="Y30" s="56" t="str">
        <f>FIXED(Y23,1,TRUE)&amp;"＋"&amp;FIXED(Y27,1,TRUE)&amp;" "</f>
        <v xml:space="preserve">0.0＋0.0 </v>
      </c>
      <c r="Z30" s="56"/>
      <c r="AA30" s="55"/>
      <c r="AB30" s="55"/>
      <c r="AC30" s="55"/>
      <c r="AD30" s="55"/>
      <c r="AE30" s="55"/>
      <c r="AF30" s="55"/>
      <c r="AG30" s="55"/>
      <c r="AH30" s="135"/>
      <c r="AI30" s="434" t="s">
        <v>157</v>
      </c>
      <c r="AJ30" s="434"/>
      <c r="AK30" s="442">
        <f>VLOOKUP($H$6,データ!$A$4:$Q$15,12)</f>
        <v>0</v>
      </c>
      <c r="AL30" s="443"/>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c r="II30" s="24"/>
      <c r="IJ30" s="24"/>
      <c r="IK30" s="24"/>
      <c r="IL30" s="24"/>
      <c r="IM30" s="24"/>
      <c r="IN30" s="24"/>
      <c r="IO30" s="24"/>
      <c r="IP30" s="24"/>
      <c r="IQ30" s="24"/>
      <c r="IR30" s="24"/>
      <c r="IS30" s="24"/>
      <c r="IT30" s="24"/>
      <c r="IU30" s="24"/>
      <c r="IV30" s="24"/>
    </row>
    <row r="31" spans="1:256" ht="15.95" customHeight="1" x14ac:dyDescent="0.15">
      <c r="A31" s="45"/>
      <c r="B31" s="54"/>
      <c r="C31" s="56"/>
      <c r="D31" s="56"/>
      <c r="E31" s="56"/>
      <c r="F31" s="135"/>
      <c r="G31" s="55"/>
      <c r="H31" s="56"/>
      <c r="I31" s="96" t="s">
        <v>79</v>
      </c>
      <c r="J31" s="55" t="s">
        <v>83</v>
      </c>
      <c r="K31" s="55"/>
      <c r="L31" s="56"/>
      <c r="M31" s="56"/>
      <c r="N31" s="56"/>
      <c r="O31" s="56"/>
      <c r="P31" s="56"/>
      <c r="Q31" s="56"/>
      <c r="R31" s="55"/>
      <c r="S31" s="56"/>
      <c r="T31" s="56"/>
      <c r="U31" s="96" t="s">
        <v>144</v>
      </c>
      <c r="V31" s="135"/>
      <c r="W31" s="55"/>
      <c r="X31" s="96" t="s">
        <v>125</v>
      </c>
      <c r="Y31" s="454">
        <f>Y23+Y27</f>
        <v>0</v>
      </c>
      <c r="Z31" s="454"/>
      <c r="AA31" s="55" t="s">
        <v>126</v>
      </c>
      <c r="AB31" s="55"/>
      <c r="AC31" s="55"/>
      <c r="AD31" s="55"/>
      <c r="AE31" s="55"/>
      <c r="AF31" s="55"/>
      <c r="AG31" s="55"/>
      <c r="AH31" s="135"/>
      <c r="AI31" s="434" t="s">
        <v>123</v>
      </c>
      <c r="AJ31" s="434"/>
      <c r="AK31" s="442">
        <f>VLOOKUP($H$6,データ!$A$4:$Q$15,9)</f>
        <v>0</v>
      </c>
      <c r="AL31" s="443"/>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row>
    <row r="32" spans="1:256" ht="15.95" customHeight="1" x14ac:dyDescent="0.15">
      <c r="A32" s="45"/>
      <c r="B32" s="130"/>
      <c r="C32" s="122"/>
      <c r="D32" s="122"/>
      <c r="E32" s="122"/>
      <c r="F32" s="136"/>
      <c r="G32" s="128"/>
      <c r="H32" s="122"/>
      <c r="I32" s="129"/>
      <c r="J32" s="128"/>
      <c r="K32" s="128"/>
      <c r="L32" s="122"/>
      <c r="M32" s="122"/>
      <c r="N32" s="122"/>
      <c r="O32" s="122"/>
      <c r="P32" s="122"/>
      <c r="Q32" s="122"/>
      <c r="R32" s="128"/>
      <c r="S32" s="122"/>
      <c r="T32" s="122"/>
      <c r="U32" s="129"/>
      <c r="V32" s="136"/>
      <c r="W32" s="128"/>
      <c r="X32" s="129"/>
      <c r="Y32" s="131"/>
      <c r="Z32" s="131"/>
      <c r="AA32" s="128"/>
      <c r="AB32" s="128"/>
      <c r="AC32" s="128"/>
      <c r="AD32" s="128"/>
      <c r="AE32" s="128"/>
      <c r="AF32" s="128"/>
      <c r="AG32" s="128"/>
      <c r="AH32" s="136"/>
      <c r="AI32" s="139"/>
      <c r="AJ32" s="122"/>
      <c r="AK32" s="122"/>
      <c r="AL32" s="140"/>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c r="II32" s="24"/>
      <c r="IJ32" s="24"/>
      <c r="IK32" s="24"/>
      <c r="IL32" s="24"/>
      <c r="IM32" s="24"/>
      <c r="IN32" s="24"/>
      <c r="IO32" s="24"/>
      <c r="IP32" s="24"/>
      <c r="IQ32" s="24"/>
      <c r="IR32" s="24"/>
      <c r="IS32" s="24"/>
      <c r="IT32" s="24"/>
      <c r="IU32" s="24"/>
      <c r="IV32" s="24"/>
    </row>
    <row r="33" spans="1:257" ht="8.25" customHeight="1" x14ac:dyDescent="0.15">
      <c r="A33" s="45"/>
      <c r="B33" s="448" t="s">
        <v>172</v>
      </c>
      <c r="C33" s="449"/>
      <c r="D33" s="449"/>
      <c r="E33" s="449"/>
      <c r="F33" s="450"/>
      <c r="G33" s="71"/>
      <c r="H33" s="55"/>
      <c r="I33" s="55"/>
      <c r="J33" s="55"/>
      <c r="K33" s="55"/>
      <c r="L33" s="55"/>
      <c r="M33" s="55"/>
      <c r="N33" s="55"/>
      <c r="O33" s="55"/>
      <c r="P33" s="56"/>
      <c r="Q33" s="56"/>
      <c r="R33" s="55"/>
      <c r="S33" s="55"/>
      <c r="T33" s="55"/>
      <c r="U33" s="55"/>
      <c r="V33" s="55"/>
      <c r="W33" s="55"/>
      <c r="X33" s="55"/>
      <c r="Y33" s="55"/>
      <c r="Z33" s="55"/>
      <c r="AA33" s="55"/>
      <c r="AB33" s="55"/>
      <c r="AC33" s="55"/>
      <c r="AD33" s="55"/>
      <c r="AE33" s="56"/>
      <c r="AF33" s="56"/>
      <c r="AG33" s="55"/>
      <c r="AH33" s="55"/>
      <c r="AI33" s="55"/>
      <c r="AJ33" s="56"/>
      <c r="AK33" s="55"/>
      <c r="AL33" s="72"/>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c r="HY33" s="24"/>
      <c r="HZ33" s="24"/>
      <c r="IA33" s="24"/>
      <c r="IB33" s="24"/>
      <c r="IC33" s="24"/>
      <c r="ID33" s="24"/>
      <c r="IE33" s="24"/>
      <c r="IF33" s="24"/>
      <c r="IG33" s="24"/>
      <c r="IH33" s="24"/>
      <c r="II33" s="24"/>
      <c r="IJ33" s="24"/>
      <c r="IK33" s="24"/>
      <c r="IL33" s="24"/>
      <c r="IM33" s="24"/>
      <c r="IN33" s="24"/>
      <c r="IO33" s="24"/>
      <c r="IP33" s="24"/>
      <c r="IQ33" s="24"/>
      <c r="IR33" s="24"/>
      <c r="IS33" s="24"/>
      <c r="IT33" s="24"/>
      <c r="IU33" s="24"/>
      <c r="IV33" s="24"/>
      <c r="IW33" s="24"/>
    </row>
    <row r="34" spans="1:257" ht="15.95" customHeight="1" x14ac:dyDescent="0.15">
      <c r="A34" s="45"/>
      <c r="B34" s="451"/>
      <c r="C34" s="452"/>
      <c r="D34" s="452"/>
      <c r="E34" s="452"/>
      <c r="F34" s="453"/>
      <c r="G34" s="71" t="s">
        <v>167</v>
      </c>
      <c r="H34" s="55"/>
      <c r="I34" s="55"/>
      <c r="J34" s="55"/>
      <c r="K34" s="55"/>
      <c r="L34" s="55"/>
      <c r="M34" s="55"/>
      <c r="N34" s="55"/>
      <c r="O34" s="55"/>
      <c r="P34" s="56"/>
      <c r="Q34" s="56"/>
      <c r="R34" s="55"/>
      <c r="S34" s="55"/>
      <c r="T34" s="55"/>
      <c r="U34" s="55"/>
      <c r="V34" s="55"/>
      <c r="W34" s="460" t="s">
        <v>164</v>
      </c>
      <c r="X34" s="460"/>
      <c r="Y34" s="460"/>
      <c r="Z34" s="460"/>
      <c r="AA34" s="460"/>
      <c r="AB34" s="460"/>
      <c r="AC34" s="460"/>
      <c r="AD34" s="460"/>
      <c r="AE34" s="460"/>
      <c r="AF34" s="460"/>
      <c r="AG34" s="460"/>
      <c r="AH34" s="460"/>
      <c r="AI34" s="55"/>
      <c r="AJ34" s="56"/>
      <c r="AK34" s="55"/>
      <c r="AL34" s="72"/>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c r="IW34" s="24"/>
    </row>
    <row r="35" spans="1:257" ht="15.95" customHeight="1" x14ac:dyDescent="0.15">
      <c r="A35" s="45"/>
      <c r="B35" s="54"/>
      <c r="C35" s="56"/>
      <c r="D35" s="56"/>
      <c r="E35" s="56"/>
      <c r="F35" s="135"/>
      <c r="G35" s="55"/>
      <c r="H35" s="71" t="e">
        <f>"① 流入流量　Ｑ＝ "&amp;FIXED(Y16,1,TRUE)&amp;"  [L/min]"</f>
        <v>#DIV/0!</v>
      </c>
      <c r="I35" s="55"/>
      <c r="J35" s="55"/>
      <c r="K35" s="55"/>
      <c r="L35" s="55"/>
      <c r="M35" s="55"/>
      <c r="N35" s="55"/>
      <c r="O35" s="55"/>
      <c r="P35" s="56"/>
      <c r="Q35" s="56"/>
      <c r="R35" s="55"/>
      <c r="S35" s="55"/>
      <c r="T35" s="55"/>
      <c r="U35" s="55"/>
      <c r="V35" s="55"/>
      <c r="W35" s="461" t="s">
        <v>168</v>
      </c>
      <c r="X35" s="461"/>
      <c r="Y35" s="461"/>
      <c r="Z35" s="461"/>
      <c r="AA35" s="461"/>
      <c r="AB35" s="461"/>
      <c r="AC35" s="461"/>
      <c r="AD35" s="462" t="e">
        <f>製品一覧!AA117</f>
        <v>#DIV/0!</v>
      </c>
      <c r="AE35" s="463"/>
      <c r="AF35" s="464"/>
      <c r="AG35" s="465" t="s">
        <v>104</v>
      </c>
      <c r="AH35" s="466"/>
      <c r="AI35" s="55"/>
      <c r="AJ35" s="56"/>
      <c r="AK35" s="55"/>
      <c r="AL35" s="72"/>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c r="IW35" s="24"/>
    </row>
    <row r="36" spans="1:257" ht="15.95" customHeight="1" x14ac:dyDescent="0.15">
      <c r="A36" s="45"/>
      <c r="B36" s="54"/>
      <c r="C36" s="56"/>
      <c r="D36" s="56"/>
      <c r="E36" s="56"/>
      <c r="F36" s="135"/>
      <c r="G36" s="56"/>
      <c r="H36" s="71" t="str">
        <f>"② 阻集グリースとたい積残さの質量合計　Ｇ＝ "&amp;FIXED(Y31,1,TRUE)&amp;"  [㎏]"</f>
        <v>② 阻集グリースとたい積残さの質量合計　Ｇ＝ 0.0  [㎏]</v>
      </c>
      <c r="I36" s="55"/>
      <c r="J36" s="55"/>
      <c r="K36" s="55"/>
      <c r="L36" s="55"/>
      <c r="M36" s="55"/>
      <c r="N36" s="55"/>
      <c r="O36" s="55"/>
      <c r="P36" s="56"/>
      <c r="Q36" s="56"/>
      <c r="R36" s="55"/>
      <c r="S36" s="55"/>
      <c r="T36" s="55"/>
      <c r="U36" s="55"/>
      <c r="V36" s="55"/>
      <c r="W36" s="467" t="s">
        <v>163</v>
      </c>
      <c r="X36" s="467"/>
      <c r="Y36" s="467"/>
      <c r="Z36" s="467"/>
      <c r="AA36" s="467"/>
      <c r="AB36" s="467"/>
      <c r="AC36" s="467"/>
      <c r="AD36" s="462" t="str">
        <f>製品一覧!AA116</f>
        <v>-</v>
      </c>
      <c r="AE36" s="463"/>
      <c r="AF36" s="464"/>
      <c r="AG36" s="465" t="s">
        <v>105</v>
      </c>
      <c r="AH36" s="466"/>
      <c r="AI36" s="55"/>
      <c r="AJ36" s="56"/>
      <c r="AK36" s="55"/>
      <c r="AL36" s="72"/>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c r="IW36" s="24"/>
    </row>
    <row r="37" spans="1:257" ht="15.95" customHeight="1" x14ac:dyDescent="0.15">
      <c r="A37" s="45"/>
      <c r="B37" s="54"/>
      <c r="C37" s="56"/>
      <c r="D37" s="56"/>
      <c r="E37" s="56"/>
      <c r="F37" s="135"/>
      <c r="G37" s="77"/>
      <c r="H37" s="73"/>
      <c r="I37" s="56"/>
      <c r="J37" s="55"/>
      <c r="K37" s="55"/>
      <c r="L37" s="55"/>
      <c r="M37" s="55"/>
      <c r="N37" s="56"/>
      <c r="O37" s="55"/>
      <c r="P37" s="56"/>
      <c r="Q37" s="56"/>
      <c r="R37" s="55"/>
      <c r="S37" s="55"/>
      <c r="T37" s="55"/>
      <c r="U37" s="55"/>
      <c r="V37" s="55"/>
      <c r="W37" s="55"/>
      <c r="X37" s="55"/>
      <c r="Y37" s="55"/>
      <c r="Z37" s="55"/>
      <c r="AA37" s="55"/>
      <c r="AB37" s="55"/>
      <c r="AC37" s="55"/>
      <c r="AD37" s="55"/>
      <c r="AE37" s="56"/>
      <c r="AF37" s="56"/>
      <c r="AG37" s="60"/>
      <c r="AH37" s="60"/>
      <c r="AI37" s="60"/>
      <c r="AJ37" s="56"/>
      <c r="AK37" s="55"/>
      <c r="AL37" s="72"/>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c r="IW37" s="24"/>
    </row>
    <row r="38" spans="1:257" ht="18" customHeight="1" thickBot="1" x14ac:dyDescent="0.2">
      <c r="A38" s="45"/>
      <c r="B38" s="54"/>
      <c r="C38" s="56"/>
      <c r="D38" s="56"/>
      <c r="E38" s="56"/>
      <c r="F38" s="135"/>
      <c r="G38" s="111" t="s">
        <v>173</v>
      </c>
      <c r="H38" s="89"/>
      <c r="I38" s="89"/>
      <c r="J38" s="89"/>
      <c r="K38" s="75"/>
      <c r="L38" s="88"/>
      <c r="M38" s="55"/>
      <c r="N38" s="55"/>
      <c r="O38" s="55"/>
      <c r="P38" s="56"/>
      <c r="Q38" s="56"/>
      <c r="R38" s="55"/>
      <c r="S38" s="55"/>
      <c r="T38" s="55"/>
      <c r="U38" s="55"/>
      <c r="V38" s="55"/>
      <c r="W38" s="55"/>
      <c r="X38" s="55"/>
      <c r="Y38" s="55"/>
      <c r="Z38" s="55"/>
      <c r="AA38" s="55"/>
      <c r="AB38" s="55"/>
      <c r="AC38" s="55"/>
      <c r="AD38" s="55"/>
      <c r="AE38" s="56"/>
      <c r="AF38" s="56"/>
      <c r="AG38" s="55"/>
      <c r="AH38" s="55"/>
      <c r="AI38" s="55"/>
      <c r="AJ38" s="56"/>
      <c r="AK38" s="55"/>
      <c r="AL38" s="72"/>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c r="HY38" s="24"/>
      <c r="HZ38" s="24"/>
      <c r="IA38" s="24"/>
      <c r="IB38" s="24"/>
      <c r="IC38" s="24"/>
      <c r="ID38" s="24"/>
      <c r="IE38" s="24"/>
      <c r="IF38" s="24"/>
      <c r="IG38" s="24"/>
      <c r="IH38" s="24"/>
      <c r="II38" s="24"/>
      <c r="IJ38" s="24"/>
      <c r="IK38" s="24"/>
      <c r="IL38" s="24"/>
      <c r="IM38" s="24"/>
      <c r="IN38" s="24"/>
      <c r="IO38" s="24"/>
      <c r="IP38" s="24"/>
      <c r="IQ38" s="24"/>
      <c r="IR38" s="24"/>
      <c r="IS38" s="24"/>
      <c r="IT38" s="24"/>
      <c r="IU38" s="24"/>
      <c r="IV38" s="24"/>
      <c r="IW38" s="24"/>
    </row>
    <row r="39" spans="1:257" ht="15.95" customHeight="1" x14ac:dyDescent="0.15">
      <c r="A39" s="45"/>
      <c r="B39" s="54"/>
      <c r="C39" s="56"/>
      <c r="D39" s="56"/>
      <c r="E39" s="56"/>
      <c r="F39" s="135"/>
      <c r="G39" s="55"/>
      <c r="H39" s="421" t="s">
        <v>129</v>
      </c>
      <c r="I39" s="422"/>
      <c r="J39" s="422"/>
      <c r="K39" s="118" t="s">
        <v>130</v>
      </c>
      <c r="L39" s="419" t="s">
        <v>333</v>
      </c>
      <c r="M39" s="419"/>
      <c r="N39" s="419"/>
      <c r="O39" s="420"/>
      <c r="P39" s="412" t="s">
        <v>57</v>
      </c>
      <c r="Q39" s="413"/>
      <c r="R39" s="413"/>
      <c r="S39" s="414"/>
      <c r="T39" s="426" t="s">
        <v>187</v>
      </c>
      <c r="U39" s="427"/>
      <c r="V39" s="427"/>
      <c r="W39" s="427"/>
      <c r="X39" s="427"/>
      <c r="Y39" s="427"/>
      <c r="Z39" s="427"/>
      <c r="AA39" s="427"/>
      <c r="AB39" s="427"/>
      <c r="AC39" s="427"/>
      <c r="AD39" s="427"/>
      <c r="AE39" s="427"/>
      <c r="AF39" s="427"/>
      <c r="AG39" s="428"/>
      <c r="AH39" s="55"/>
      <c r="AI39" s="55"/>
      <c r="AJ39" s="56"/>
      <c r="AK39" s="55"/>
      <c r="AL39" s="72"/>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row>
    <row r="40" spans="1:257" ht="30" customHeight="1" thickBot="1" x14ac:dyDescent="0.25">
      <c r="A40" s="45"/>
      <c r="B40" s="54"/>
      <c r="C40" s="56"/>
      <c r="D40" s="56"/>
      <c r="E40" s="56"/>
      <c r="F40" s="135"/>
      <c r="G40" s="55"/>
      <c r="H40" s="397">
        <f>K6</f>
        <v>0</v>
      </c>
      <c r="I40" s="398"/>
      <c r="J40" s="398"/>
      <c r="K40" s="119" t="s">
        <v>130</v>
      </c>
      <c r="L40" s="399">
        <f>O6</f>
        <v>0</v>
      </c>
      <c r="M40" s="399"/>
      <c r="N40" s="399"/>
      <c r="O40" s="400"/>
      <c r="P40" s="401">
        <f>T6</f>
        <v>0</v>
      </c>
      <c r="Q40" s="402"/>
      <c r="R40" s="402"/>
      <c r="S40" s="403"/>
      <c r="T40" s="404"/>
      <c r="U40" s="405"/>
      <c r="V40" s="405"/>
      <c r="W40" s="405"/>
      <c r="X40" s="405"/>
      <c r="Y40" s="405"/>
      <c r="Z40" s="405"/>
      <c r="AA40" s="405"/>
      <c r="AB40" s="405"/>
      <c r="AC40" s="405"/>
      <c r="AD40" s="405"/>
      <c r="AE40" s="405"/>
      <c r="AF40" s="405"/>
      <c r="AG40" s="406"/>
      <c r="AH40" s="55"/>
      <c r="AI40" s="55"/>
      <c r="AJ40" s="56"/>
      <c r="AK40" s="55"/>
      <c r="AL40" s="72"/>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row>
    <row r="41" spans="1:257" ht="18" customHeight="1" x14ac:dyDescent="0.2">
      <c r="A41" s="45"/>
      <c r="B41" s="80" t="s">
        <v>277</v>
      </c>
      <c r="C41" s="56"/>
      <c r="D41" s="56"/>
      <c r="E41" s="56"/>
      <c r="F41" s="135"/>
      <c r="G41" s="55"/>
      <c r="H41" s="106"/>
      <c r="I41" s="106"/>
      <c r="J41" s="106"/>
      <c r="K41" s="107"/>
      <c r="L41" s="108"/>
      <c r="M41" s="108"/>
      <c r="N41" s="108"/>
      <c r="O41" s="108"/>
      <c r="P41" s="107"/>
      <c r="Q41" s="108"/>
      <c r="R41" s="108"/>
      <c r="S41" s="109"/>
      <c r="T41" s="409" t="s">
        <v>628</v>
      </c>
      <c r="U41" s="409"/>
      <c r="V41" s="409"/>
      <c r="W41" s="409"/>
      <c r="X41" s="409"/>
      <c r="Y41" s="409"/>
      <c r="Z41" s="409"/>
      <c r="AA41" s="409"/>
      <c r="AB41" s="409"/>
      <c r="AC41" s="409"/>
      <c r="AD41" s="409"/>
      <c r="AE41" s="409"/>
      <c r="AF41" s="409"/>
      <c r="AG41" s="409"/>
      <c r="AH41" s="409"/>
      <c r="AI41" s="409"/>
      <c r="AJ41" s="409"/>
      <c r="AK41" s="409"/>
      <c r="AL41" s="410"/>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row>
    <row r="42" spans="1:257" ht="18" customHeight="1" x14ac:dyDescent="0.15">
      <c r="A42" s="45"/>
      <c r="B42" s="80" t="s">
        <v>278</v>
      </c>
      <c r="C42" s="56"/>
      <c r="D42" s="56"/>
      <c r="E42" s="56"/>
      <c r="F42" s="135"/>
      <c r="G42" s="116"/>
      <c r="H42" s="61" t="s">
        <v>184</v>
      </c>
      <c r="I42" s="114"/>
      <c r="J42" s="116"/>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72"/>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row>
    <row r="43" spans="1:257" ht="15.95" customHeight="1" x14ac:dyDescent="0.15">
      <c r="A43" s="45"/>
      <c r="B43" s="80" t="s">
        <v>279</v>
      </c>
      <c r="C43" s="56"/>
      <c r="D43" s="56"/>
      <c r="E43" s="56"/>
      <c r="F43" s="135"/>
      <c r="G43" s="116"/>
      <c r="H43" s="407" t="s">
        <v>556</v>
      </c>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c r="AG43" s="407"/>
      <c r="AH43" s="407"/>
      <c r="AI43" s="407"/>
      <c r="AJ43" s="407"/>
      <c r="AK43" s="407"/>
      <c r="AL43" s="408"/>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c r="HY43" s="24"/>
      <c r="HZ43" s="24"/>
      <c r="IA43" s="24"/>
      <c r="IB43" s="24"/>
      <c r="IC43" s="24"/>
      <c r="ID43" s="24"/>
      <c r="IE43" s="24"/>
      <c r="IF43" s="24"/>
      <c r="IG43" s="24"/>
      <c r="IH43" s="24"/>
      <c r="II43" s="24"/>
      <c r="IJ43" s="24"/>
      <c r="IK43" s="24"/>
      <c r="IL43" s="24"/>
      <c r="IM43" s="24"/>
      <c r="IN43" s="24"/>
      <c r="IO43" s="24"/>
      <c r="IP43" s="24"/>
      <c r="IQ43" s="24"/>
      <c r="IR43" s="24"/>
      <c r="IS43" s="24"/>
      <c r="IT43" s="24"/>
      <c r="IU43" s="24"/>
      <c r="IV43" s="24"/>
      <c r="IW43" s="24"/>
    </row>
    <row r="44" spans="1:257" ht="15.95" customHeight="1" thickBot="1" x14ac:dyDescent="0.2">
      <c r="A44" s="45"/>
      <c r="B44" s="64"/>
      <c r="C44" s="65"/>
      <c r="D44" s="65"/>
      <c r="E44" s="65"/>
      <c r="F44" s="65"/>
      <c r="G44" s="150"/>
      <c r="H44" s="76"/>
      <c r="I44" s="76" t="s">
        <v>195</v>
      </c>
      <c r="J44" s="117"/>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I44" s="115"/>
      <c r="AJ44" s="115"/>
      <c r="AK44" s="115"/>
      <c r="AL44" s="66"/>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c r="HW44" s="24"/>
      <c r="HX44" s="24"/>
      <c r="HY44" s="24"/>
      <c r="HZ44" s="24"/>
      <c r="IA44" s="24"/>
      <c r="IB44" s="24"/>
      <c r="IC44" s="24"/>
      <c r="ID44" s="24"/>
      <c r="IE44" s="24"/>
      <c r="IF44" s="24"/>
      <c r="IG44" s="24"/>
      <c r="IH44" s="24"/>
      <c r="II44" s="24"/>
      <c r="IJ44" s="24"/>
      <c r="IK44" s="24"/>
      <c r="IL44" s="24"/>
      <c r="IM44" s="24"/>
      <c r="IN44" s="24"/>
      <c r="IO44" s="24"/>
      <c r="IP44" s="24"/>
      <c r="IQ44" s="24"/>
      <c r="IR44" s="24"/>
      <c r="IS44" s="24"/>
      <c r="IT44" s="24"/>
      <c r="IU44" s="24"/>
      <c r="IV44" s="24"/>
      <c r="IW44" s="24"/>
    </row>
    <row r="45" spans="1:257" ht="15.95" customHeight="1" x14ac:dyDescent="0.15">
      <c r="A45" s="45"/>
      <c r="B45" s="48"/>
      <c r="C45" s="48"/>
      <c r="D45" s="48"/>
      <c r="E45" s="48"/>
      <c r="F45" s="48"/>
      <c r="G45" s="48"/>
      <c r="H45" s="48"/>
      <c r="I45" s="48"/>
      <c r="J45" s="48"/>
      <c r="K45" s="48"/>
      <c r="L45" s="48"/>
      <c r="M45" s="83"/>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83" t="s">
        <v>634</v>
      </c>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c r="HY45" s="24"/>
      <c r="HZ45" s="24"/>
      <c r="IA45" s="24"/>
      <c r="IB45" s="24"/>
      <c r="IC45" s="24"/>
      <c r="ID45" s="24"/>
      <c r="IE45" s="24"/>
      <c r="IF45" s="24"/>
      <c r="IG45" s="24"/>
      <c r="IH45" s="24"/>
      <c r="II45" s="24"/>
      <c r="IJ45" s="24"/>
      <c r="IK45" s="24"/>
      <c r="IL45" s="24"/>
      <c r="IM45" s="24"/>
      <c r="IN45" s="24"/>
      <c r="IO45" s="24"/>
      <c r="IP45" s="24"/>
      <c r="IQ45" s="24"/>
      <c r="IR45" s="24"/>
      <c r="IS45" s="24"/>
      <c r="IT45" s="24"/>
      <c r="IU45" s="24"/>
      <c r="IV45" s="24"/>
      <c r="IW45" s="24"/>
    </row>
    <row r="46" spans="1:257" ht="14.25" x14ac:dyDescent="0.15">
      <c r="A46" s="24"/>
      <c r="B46" s="27"/>
      <c r="C46" s="24"/>
      <c r="D46" s="24"/>
      <c r="E46" s="24"/>
      <c r="F46" s="24"/>
      <c r="G46" s="24"/>
      <c r="H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c r="IU46" s="24"/>
      <c r="IV46" s="24"/>
      <c r="IW46" s="24"/>
    </row>
    <row r="47" spans="1:257" ht="14.25" x14ac:dyDescent="0.15">
      <c r="A47" s="24"/>
      <c r="B47" s="24"/>
      <c r="C47" s="24"/>
      <c r="D47" s="24"/>
      <c r="E47" s="24"/>
      <c r="F47" s="24"/>
      <c r="G47" s="24"/>
      <c r="H47" s="24"/>
      <c r="M47" s="396"/>
      <c r="N47" s="396"/>
      <c r="O47" s="396"/>
      <c r="P47" s="24"/>
      <c r="Q47" s="24"/>
      <c r="R47" s="395"/>
      <c r="S47" s="395"/>
      <c r="T47" s="395"/>
      <c r="U47" s="395"/>
      <c r="V47" s="395"/>
      <c r="W47" s="395"/>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c r="IN47" s="24"/>
      <c r="IO47" s="24"/>
      <c r="IP47" s="24"/>
      <c r="IQ47" s="24"/>
      <c r="IR47" s="24"/>
      <c r="IS47" s="24"/>
      <c r="IT47" s="24"/>
      <c r="IU47" s="24"/>
      <c r="IV47" s="24"/>
      <c r="IW47" s="24"/>
    </row>
    <row r="48" spans="1:257" ht="14.25" x14ac:dyDescent="0.15">
      <c r="A48" s="24"/>
      <c r="B48" s="24"/>
      <c r="C48" s="24"/>
      <c r="D48" s="24"/>
      <c r="E48" s="24"/>
      <c r="F48" s="24"/>
      <c r="G48" s="24"/>
      <c r="H48" s="24"/>
      <c r="M48" s="24"/>
      <c r="N48" s="24"/>
      <c r="O48" s="24"/>
      <c r="P48" s="395"/>
      <c r="Q48" s="395"/>
      <c r="R48" s="395"/>
      <c r="S48" s="395"/>
      <c r="T48" s="395"/>
      <c r="U48" s="395"/>
      <c r="V48" s="395"/>
      <c r="W48" s="395"/>
      <c r="X48" s="395"/>
      <c r="Y48" s="395"/>
      <c r="Z48" s="395"/>
      <c r="AA48" s="395"/>
      <c r="AB48" s="395"/>
      <c r="AC48" s="395"/>
      <c r="AD48" s="395"/>
      <c r="AE48" s="395"/>
      <c r="AF48" s="395"/>
      <c r="AG48" s="395"/>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c r="IW48" s="24"/>
    </row>
    <row r="49" spans="1:257" ht="14.25" x14ac:dyDescent="0.15">
      <c r="A49" s="24"/>
      <c r="B49" s="24"/>
      <c r="C49" s="24"/>
      <c r="D49" s="24"/>
      <c r="E49" s="24"/>
      <c r="F49" s="24"/>
      <c r="G49" s="24"/>
      <c r="H49" s="24"/>
      <c r="I49" s="24"/>
      <c r="J49" s="24"/>
      <c r="K49" s="24"/>
      <c r="L49" s="24"/>
      <c r="M49" s="24"/>
      <c r="N49" s="24"/>
      <c r="O49" s="24"/>
      <c r="P49" s="24"/>
      <c r="Q49" s="24"/>
      <c r="R49" s="24"/>
      <c r="S49" s="24"/>
      <c r="T49" s="395"/>
      <c r="U49" s="395"/>
      <c r="V49" s="395"/>
      <c r="W49" s="395"/>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c r="HY49" s="24"/>
      <c r="HZ49" s="24"/>
      <c r="IA49" s="24"/>
      <c r="IB49" s="24"/>
      <c r="IC49" s="24"/>
      <c r="ID49" s="24"/>
      <c r="IE49" s="24"/>
      <c r="IF49" s="24"/>
      <c r="IG49" s="24"/>
      <c r="IH49" s="24"/>
      <c r="II49" s="24"/>
      <c r="IJ49" s="24"/>
      <c r="IK49" s="24"/>
      <c r="IL49" s="24"/>
      <c r="IM49" s="24"/>
      <c r="IN49" s="24"/>
      <c r="IO49" s="24"/>
      <c r="IP49" s="24"/>
      <c r="IQ49" s="24"/>
      <c r="IR49" s="24"/>
      <c r="IS49" s="24"/>
      <c r="IT49" s="24"/>
      <c r="IU49" s="24"/>
      <c r="IV49" s="24"/>
      <c r="IW49" s="24"/>
    </row>
    <row r="50" spans="1:257" ht="14.25" x14ac:dyDescent="0.15">
      <c r="A50" s="24"/>
      <c r="B50" s="24"/>
      <c r="C50" s="24"/>
      <c r="D50" s="24"/>
      <c r="E50" s="24"/>
      <c r="F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row>
    <row r="51" spans="1:257" ht="14.25" x14ac:dyDescent="0.15">
      <c r="A51" s="24"/>
      <c r="B51" s="24"/>
      <c r="C51" s="24"/>
      <c r="D51" s="24"/>
      <c r="E51" s="24"/>
      <c r="F51" s="24"/>
      <c r="G51" s="24"/>
      <c r="H51" s="24"/>
      <c r="I51" s="24"/>
      <c r="J51" s="24"/>
      <c r="K51" s="24"/>
      <c r="L51" s="24"/>
      <c r="M51" s="24"/>
      <c r="N51" s="24"/>
      <c r="O51" s="395"/>
      <c r="P51" s="395"/>
      <c r="Q51" s="395"/>
      <c r="R51" s="24"/>
      <c r="S51" s="24"/>
      <c r="T51" s="395"/>
      <c r="U51" s="395"/>
      <c r="V51" s="395"/>
      <c r="W51" s="395"/>
      <c r="X51" s="395"/>
      <c r="Y51" s="395"/>
      <c r="Z51" s="395"/>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24"/>
      <c r="IW51" s="24"/>
    </row>
    <row r="52" spans="1:257" ht="14.25" x14ac:dyDescent="0.15">
      <c r="A52" s="24"/>
      <c r="B52" s="24"/>
      <c r="C52" s="24"/>
      <c r="D52" s="24"/>
      <c r="E52" s="24"/>
      <c r="F52" s="24"/>
      <c r="G52" s="24"/>
      <c r="H52" s="24"/>
      <c r="I52" s="24"/>
      <c r="J52" s="24"/>
      <c r="K52" s="24"/>
      <c r="L52" s="24"/>
      <c r="M52" s="24"/>
      <c r="N52" s="24"/>
      <c r="O52" s="24"/>
      <c r="P52" s="24"/>
      <c r="Q52" s="24"/>
      <c r="R52" s="24"/>
      <c r="S52" s="24"/>
      <c r="T52" s="395"/>
      <c r="U52" s="395"/>
      <c r="V52" s="395"/>
      <c r="W52" s="395"/>
      <c r="X52" s="395"/>
      <c r="Y52" s="395"/>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c r="EW52" s="24"/>
      <c r="EX52" s="24"/>
      <c r="EY52" s="24"/>
      <c r="EZ52" s="24"/>
      <c r="FA52" s="24"/>
      <c r="FB52" s="24"/>
      <c r="FC52" s="24"/>
      <c r="FD52" s="24"/>
      <c r="FE52" s="24"/>
      <c r="FF52" s="24"/>
      <c r="FG52" s="24"/>
      <c r="FH52" s="24"/>
      <c r="FI52" s="24"/>
      <c r="FJ52" s="24"/>
      <c r="FK52" s="24"/>
      <c r="FL52" s="24"/>
      <c r="FM52" s="24"/>
      <c r="FN52" s="24"/>
      <c r="FO52" s="24"/>
      <c r="FP52" s="24"/>
      <c r="FQ52" s="24"/>
      <c r="FR52" s="24"/>
      <c r="FS52" s="24"/>
      <c r="FT52" s="24"/>
      <c r="FU52" s="24"/>
      <c r="FV52" s="24"/>
      <c r="FW52" s="24"/>
      <c r="FX52" s="24"/>
      <c r="FY52" s="24"/>
      <c r="FZ52" s="24"/>
      <c r="GA52" s="24"/>
      <c r="GB52" s="24"/>
      <c r="GC52" s="24"/>
      <c r="GD52" s="24"/>
      <c r="GE52" s="24"/>
      <c r="GF52" s="24"/>
      <c r="GG52" s="24"/>
      <c r="GH52" s="24"/>
      <c r="GI52" s="24"/>
      <c r="GJ52" s="24"/>
      <c r="GK52" s="24"/>
      <c r="GL52" s="24"/>
      <c r="GM52" s="24"/>
      <c r="GN52" s="24"/>
      <c r="GO52" s="24"/>
      <c r="GP52" s="24"/>
      <c r="GQ52" s="24"/>
      <c r="GR52" s="24"/>
      <c r="GS52" s="24"/>
      <c r="GT52" s="24"/>
      <c r="GU52" s="24"/>
      <c r="GV52" s="24"/>
      <c r="GW52" s="24"/>
      <c r="GX52" s="24"/>
      <c r="GY52" s="24"/>
      <c r="GZ52" s="24"/>
      <c r="HA52" s="24"/>
      <c r="HB52" s="24"/>
      <c r="HC52" s="24"/>
      <c r="HD52" s="24"/>
      <c r="HE52" s="24"/>
      <c r="HF52" s="24"/>
      <c r="HG52" s="24"/>
      <c r="HH52" s="24"/>
      <c r="HI52" s="24"/>
      <c r="HJ52" s="24"/>
      <c r="HK52" s="24"/>
      <c r="HL52" s="24"/>
      <c r="HM52" s="24"/>
      <c r="HN52" s="24"/>
      <c r="HO52" s="24"/>
      <c r="HP52" s="24"/>
      <c r="HQ52" s="24"/>
      <c r="HR52" s="24"/>
      <c r="HS52" s="24"/>
      <c r="HT52" s="24"/>
      <c r="HU52" s="24"/>
      <c r="HV52" s="24"/>
      <c r="HW52" s="24"/>
      <c r="HX52" s="24"/>
      <c r="HY52" s="24"/>
      <c r="HZ52" s="24"/>
      <c r="IA52" s="24"/>
      <c r="IB52" s="24"/>
      <c r="IC52" s="24"/>
      <c r="ID52" s="24"/>
      <c r="IE52" s="24"/>
      <c r="IF52" s="24"/>
      <c r="IG52" s="24"/>
      <c r="IH52" s="24"/>
      <c r="II52" s="24"/>
      <c r="IJ52" s="24"/>
      <c r="IK52" s="24"/>
      <c r="IL52" s="24"/>
      <c r="IM52" s="24"/>
      <c r="IN52" s="24"/>
      <c r="IO52" s="24"/>
      <c r="IP52" s="24"/>
      <c r="IQ52" s="24"/>
      <c r="IR52" s="24"/>
      <c r="IS52" s="24"/>
      <c r="IT52" s="24"/>
      <c r="IU52" s="24"/>
      <c r="IV52" s="24"/>
      <c r="IW52" s="24"/>
    </row>
    <row r="53" spans="1:257" ht="14.25" x14ac:dyDescent="0.1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c r="IW53" s="24"/>
    </row>
    <row r="54" spans="1:257" ht="14.25" x14ac:dyDescent="0.1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c r="EW54" s="24"/>
      <c r="EX54" s="24"/>
      <c r="EY54" s="24"/>
      <c r="EZ54" s="24"/>
      <c r="FA54" s="24"/>
      <c r="FB54" s="24"/>
      <c r="FC54" s="24"/>
      <c r="FD54" s="24"/>
      <c r="FE54" s="24"/>
      <c r="FF54" s="24"/>
      <c r="FG54" s="24"/>
      <c r="FH54" s="24"/>
      <c r="FI54" s="24"/>
      <c r="FJ54" s="24"/>
      <c r="FK54" s="24"/>
      <c r="FL54" s="24"/>
      <c r="FM54" s="24"/>
      <c r="FN54" s="24"/>
      <c r="FO54" s="24"/>
      <c r="FP54" s="24"/>
      <c r="FQ54" s="24"/>
      <c r="FR54" s="24"/>
      <c r="FS54" s="24"/>
      <c r="FT54" s="24"/>
      <c r="FU54" s="24"/>
      <c r="FV54" s="24"/>
      <c r="FW54" s="24"/>
      <c r="FX54" s="24"/>
      <c r="FY54" s="24"/>
      <c r="FZ54" s="24"/>
      <c r="GA54" s="24"/>
      <c r="GB54" s="24"/>
      <c r="GC54" s="24"/>
      <c r="GD54" s="24"/>
      <c r="GE54" s="24"/>
      <c r="GF54" s="24"/>
      <c r="GG54" s="24"/>
      <c r="GH54" s="24"/>
      <c r="GI54" s="24"/>
      <c r="GJ54" s="24"/>
      <c r="GK54" s="24"/>
      <c r="GL54" s="24"/>
      <c r="GM54" s="24"/>
      <c r="GN54" s="24"/>
      <c r="GO54" s="24"/>
      <c r="GP54" s="24"/>
      <c r="GQ54" s="24"/>
      <c r="GR54" s="24"/>
      <c r="GS54" s="24"/>
      <c r="GT54" s="24"/>
      <c r="GU54" s="24"/>
      <c r="GV54" s="24"/>
      <c r="GW54" s="24"/>
      <c r="GX54" s="24"/>
      <c r="GY54" s="24"/>
      <c r="GZ54" s="24"/>
      <c r="HA54" s="24"/>
      <c r="HB54" s="24"/>
      <c r="HC54" s="24"/>
      <c r="HD54" s="24"/>
      <c r="HE54" s="24"/>
      <c r="HF54" s="24"/>
      <c r="HG54" s="24"/>
      <c r="HH54" s="24"/>
      <c r="HI54" s="24"/>
      <c r="HJ54" s="24"/>
      <c r="HK54" s="24"/>
      <c r="HL54" s="24"/>
      <c r="HM54" s="24"/>
      <c r="HN54" s="24"/>
      <c r="HO54" s="24"/>
      <c r="HP54" s="24"/>
      <c r="HQ54" s="24"/>
      <c r="HR54" s="24"/>
      <c r="HS54" s="24"/>
      <c r="HT54" s="24"/>
      <c r="HU54" s="24"/>
      <c r="HV54" s="24"/>
      <c r="HW54" s="24"/>
      <c r="HX54" s="24"/>
      <c r="HY54" s="24"/>
      <c r="HZ54" s="24"/>
      <c r="IA54" s="24"/>
      <c r="IB54" s="24"/>
      <c r="IC54" s="24"/>
      <c r="ID54" s="24"/>
      <c r="IE54" s="24"/>
      <c r="IF54" s="24"/>
      <c r="IG54" s="24"/>
      <c r="IH54" s="24"/>
      <c r="II54" s="24"/>
      <c r="IJ54" s="24"/>
      <c r="IK54" s="24"/>
      <c r="IL54" s="24"/>
      <c r="IM54" s="24"/>
      <c r="IN54" s="24"/>
      <c r="IO54" s="24"/>
      <c r="IP54" s="24"/>
      <c r="IQ54" s="24"/>
      <c r="IR54" s="24"/>
      <c r="IS54" s="24"/>
      <c r="IT54" s="24"/>
      <c r="IU54" s="24"/>
      <c r="IV54" s="24"/>
      <c r="IW54" s="24"/>
    </row>
    <row r="55" spans="1:257" ht="14.25" x14ac:dyDescent="0.1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row>
    <row r="56" spans="1:257" ht="14.25" x14ac:dyDescent="0.1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row>
    <row r="57" spans="1:257" ht="14.25" x14ac:dyDescent="0.1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c r="GH57" s="24"/>
      <c r="GI57" s="24"/>
      <c r="GJ57" s="24"/>
      <c r="GK57" s="24"/>
      <c r="GL57" s="24"/>
      <c r="GM57" s="24"/>
      <c r="GN57" s="24"/>
      <c r="GO57" s="24"/>
      <c r="GP57" s="24"/>
      <c r="GQ57" s="24"/>
      <c r="GR57" s="24"/>
      <c r="GS57" s="24"/>
      <c r="GT57" s="24"/>
      <c r="GU57" s="24"/>
      <c r="GV57" s="24"/>
      <c r="GW57" s="24"/>
      <c r="GX57" s="24"/>
      <c r="GY57" s="24"/>
      <c r="GZ57" s="24"/>
      <c r="HA57" s="24"/>
      <c r="HB57" s="24"/>
      <c r="HC57" s="24"/>
      <c r="HD57" s="24"/>
      <c r="HE57" s="24"/>
      <c r="HF57" s="24"/>
      <c r="HG57" s="24"/>
      <c r="HH57" s="24"/>
      <c r="HI57" s="24"/>
      <c r="HJ57" s="24"/>
      <c r="HK57" s="24"/>
      <c r="HL57" s="24"/>
      <c r="HM57" s="24"/>
      <c r="HN57" s="24"/>
      <c r="HO57" s="24"/>
      <c r="HP57" s="24"/>
      <c r="HQ57" s="24"/>
      <c r="HR57" s="24"/>
      <c r="HS57" s="24"/>
      <c r="HT57" s="24"/>
      <c r="HU57" s="24"/>
      <c r="HV57" s="24"/>
      <c r="HW57" s="24"/>
      <c r="HX57" s="24"/>
      <c r="HY57" s="24"/>
      <c r="HZ57" s="24"/>
      <c r="IA57" s="24"/>
      <c r="IB57" s="24"/>
      <c r="IC57" s="24"/>
      <c r="ID57" s="24"/>
      <c r="IE57" s="24"/>
      <c r="IF57" s="24"/>
      <c r="IG57" s="24"/>
      <c r="IH57" s="24"/>
      <c r="II57" s="24"/>
      <c r="IJ57" s="24"/>
      <c r="IK57" s="24"/>
      <c r="IL57" s="24"/>
      <c r="IM57" s="24"/>
      <c r="IN57" s="24"/>
      <c r="IO57" s="24"/>
      <c r="IP57" s="24"/>
      <c r="IQ57" s="24"/>
      <c r="IR57" s="24"/>
      <c r="IS57" s="24"/>
      <c r="IT57" s="24"/>
      <c r="IU57" s="24"/>
      <c r="IV57" s="24"/>
      <c r="IW57" s="24"/>
    </row>
    <row r="58" spans="1:257" ht="14.25" x14ac:dyDescent="0.1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c r="IV58" s="24"/>
      <c r="IW58" s="24"/>
    </row>
    <row r="59" spans="1:257" ht="14.25" x14ac:dyDescent="0.1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c r="IW59" s="24"/>
    </row>
    <row r="60" spans="1:257" ht="14.25" x14ac:dyDescent="0.1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24"/>
      <c r="IW60" s="24"/>
    </row>
    <row r="61" spans="1:257" ht="14.25" x14ac:dyDescent="0.1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row>
    <row r="62" spans="1:257" ht="14.25" x14ac:dyDescent="0.1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c r="EW62" s="24"/>
      <c r="EX62" s="24"/>
      <c r="EY62" s="24"/>
      <c r="EZ62" s="24"/>
      <c r="FA62" s="24"/>
      <c r="FB62" s="24"/>
      <c r="FC62" s="24"/>
      <c r="FD62" s="24"/>
      <c r="FE62" s="24"/>
      <c r="FF62" s="24"/>
      <c r="FG62" s="24"/>
      <c r="FH62" s="24"/>
      <c r="FI62" s="24"/>
      <c r="FJ62" s="24"/>
      <c r="FK62" s="24"/>
      <c r="FL62" s="24"/>
      <c r="FM62" s="24"/>
      <c r="FN62" s="24"/>
      <c r="FO62" s="24"/>
      <c r="FP62" s="24"/>
      <c r="FQ62" s="24"/>
      <c r="FR62" s="24"/>
      <c r="FS62" s="24"/>
      <c r="FT62" s="24"/>
      <c r="FU62" s="24"/>
      <c r="FV62" s="24"/>
      <c r="FW62" s="24"/>
      <c r="FX62" s="24"/>
      <c r="FY62" s="24"/>
      <c r="FZ62" s="24"/>
      <c r="GA62" s="24"/>
      <c r="GB62" s="24"/>
      <c r="GC62" s="24"/>
      <c r="GD62" s="24"/>
      <c r="GE62" s="24"/>
      <c r="GF62" s="24"/>
      <c r="GG62" s="24"/>
      <c r="GH62" s="24"/>
      <c r="GI62" s="24"/>
      <c r="GJ62" s="24"/>
      <c r="GK62" s="24"/>
      <c r="GL62" s="24"/>
      <c r="GM62" s="24"/>
      <c r="GN62" s="24"/>
      <c r="GO62" s="24"/>
      <c r="GP62" s="24"/>
      <c r="GQ62" s="24"/>
      <c r="GR62" s="24"/>
      <c r="GS62" s="24"/>
      <c r="GT62" s="24"/>
      <c r="GU62" s="24"/>
      <c r="GV62" s="24"/>
      <c r="GW62" s="24"/>
      <c r="GX62" s="24"/>
      <c r="GY62" s="24"/>
      <c r="GZ62" s="24"/>
      <c r="HA62" s="24"/>
      <c r="HB62" s="24"/>
      <c r="HC62" s="24"/>
      <c r="HD62" s="24"/>
      <c r="HE62" s="24"/>
      <c r="HF62" s="24"/>
      <c r="HG62" s="24"/>
      <c r="HH62" s="24"/>
      <c r="HI62" s="24"/>
      <c r="HJ62" s="24"/>
      <c r="HK62" s="24"/>
      <c r="HL62" s="24"/>
      <c r="HM62" s="24"/>
      <c r="HN62" s="24"/>
      <c r="HO62" s="24"/>
      <c r="HP62" s="24"/>
      <c r="HQ62" s="24"/>
      <c r="HR62" s="24"/>
      <c r="HS62" s="24"/>
      <c r="HT62" s="24"/>
      <c r="HU62" s="24"/>
      <c r="HV62" s="24"/>
      <c r="HW62" s="24"/>
      <c r="HX62" s="24"/>
      <c r="HY62" s="24"/>
      <c r="HZ62" s="24"/>
      <c r="IA62" s="24"/>
      <c r="IB62" s="24"/>
      <c r="IC62" s="24"/>
      <c r="ID62" s="24"/>
      <c r="IE62" s="24"/>
      <c r="IF62" s="24"/>
      <c r="IG62" s="24"/>
      <c r="IH62" s="24"/>
      <c r="II62" s="24"/>
      <c r="IJ62" s="24"/>
      <c r="IK62" s="24"/>
      <c r="IL62" s="24"/>
      <c r="IM62" s="24"/>
      <c r="IN62" s="24"/>
      <c r="IO62" s="24"/>
      <c r="IP62" s="24"/>
      <c r="IQ62" s="24"/>
      <c r="IR62" s="24"/>
      <c r="IS62" s="24"/>
      <c r="IT62" s="24"/>
      <c r="IU62" s="24"/>
      <c r="IV62" s="24"/>
      <c r="IW62" s="24"/>
    </row>
    <row r="63" spans="1:257" ht="14.25" x14ac:dyDescent="0.1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c r="EW63" s="24"/>
      <c r="EX63" s="24"/>
      <c r="EY63" s="24"/>
      <c r="EZ63" s="24"/>
      <c r="FA63" s="24"/>
      <c r="FB63" s="24"/>
      <c r="FC63" s="24"/>
      <c r="FD63" s="24"/>
      <c r="FE63" s="24"/>
      <c r="FF63" s="24"/>
      <c r="FG63" s="24"/>
      <c r="FH63" s="24"/>
      <c r="FI63" s="24"/>
      <c r="FJ63" s="24"/>
      <c r="FK63" s="24"/>
      <c r="FL63" s="24"/>
      <c r="FM63" s="24"/>
      <c r="FN63" s="24"/>
      <c r="FO63" s="24"/>
      <c r="FP63" s="24"/>
      <c r="FQ63" s="24"/>
      <c r="FR63" s="24"/>
      <c r="FS63" s="24"/>
      <c r="FT63" s="24"/>
      <c r="FU63" s="24"/>
      <c r="FV63" s="24"/>
      <c r="FW63" s="24"/>
      <c r="FX63" s="24"/>
      <c r="FY63" s="24"/>
      <c r="FZ63" s="24"/>
      <c r="GA63" s="24"/>
      <c r="GB63" s="24"/>
      <c r="GC63" s="24"/>
      <c r="GD63" s="24"/>
      <c r="GE63" s="24"/>
      <c r="GF63" s="24"/>
      <c r="GG63" s="24"/>
      <c r="GH63" s="24"/>
      <c r="GI63" s="24"/>
      <c r="GJ63" s="24"/>
      <c r="GK63" s="24"/>
      <c r="GL63" s="24"/>
      <c r="GM63" s="24"/>
      <c r="GN63" s="24"/>
      <c r="GO63" s="24"/>
      <c r="GP63" s="24"/>
      <c r="GQ63" s="24"/>
      <c r="GR63" s="24"/>
      <c r="GS63" s="24"/>
      <c r="GT63" s="24"/>
      <c r="GU63" s="24"/>
      <c r="GV63" s="24"/>
      <c r="GW63" s="24"/>
      <c r="GX63" s="24"/>
      <c r="GY63" s="24"/>
      <c r="GZ63" s="24"/>
      <c r="HA63" s="24"/>
      <c r="HB63" s="24"/>
      <c r="HC63" s="24"/>
      <c r="HD63" s="24"/>
      <c r="HE63" s="24"/>
      <c r="HF63" s="24"/>
      <c r="HG63" s="24"/>
      <c r="HH63" s="24"/>
      <c r="HI63" s="24"/>
      <c r="HJ63" s="24"/>
      <c r="HK63" s="24"/>
      <c r="HL63" s="24"/>
      <c r="HM63" s="24"/>
      <c r="HN63" s="24"/>
      <c r="HO63" s="24"/>
      <c r="HP63" s="24"/>
      <c r="HQ63" s="24"/>
      <c r="HR63" s="24"/>
      <c r="HS63" s="24"/>
      <c r="HT63" s="24"/>
      <c r="HU63" s="24"/>
      <c r="HV63" s="24"/>
      <c r="HW63" s="24"/>
      <c r="HX63" s="24"/>
      <c r="HY63" s="24"/>
      <c r="HZ63" s="24"/>
      <c r="IA63" s="24"/>
      <c r="IB63" s="24"/>
      <c r="IC63" s="24"/>
      <c r="ID63" s="24"/>
      <c r="IE63" s="24"/>
      <c r="IF63" s="24"/>
      <c r="IG63" s="24"/>
      <c r="IH63" s="24"/>
      <c r="II63" s="24"/>
      <c r="IJ63" s="24"/>
      <c r="IK63" s="24"/>
      <c r="IL63" s="24"/>
      <c r="IM63" s="24"/>
      <c r="IN63" s="24"/>
      <c r="IO63" s="24"/>
      <c r="IP63" s="24"/>
      <c r="IQ63" s="24"/>
      <c r="IR63" s="24"/>
      <c r="IS63" s="24"/>
      <c r="IT63" s="24"/>
      <c r="IU63" s="24"/>
      <c r="IV63" s="24"/>
      <c r="IW63" s="24"/>
    </row>
    <row r="64" spans="1:257" ht="14.25" x14ac:dyDescent="0.1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c r="EW64" s="24"/>
      <c r="EX64" s="24"/>
      <c r="EY64" s="24"/>
      <c r="EZ64" s="24"/>
      <c r="FA64" s="24"/>
      <c r="FB64" s="24"/>
      <c r="FC64" s="24"/>
      <c r="FD64" s="24"/>
      <c r="FE64" s="24"/>
      <c r="FF64" s="24"/>
      <c r="FG64" s="24"/>
      <c r="FH64" s="24"/>
      <c r="FI64" s="24"/>
      <c r="FJ64" s="24"/>
      <c r="FK64" s="24"/>
      <c r="FL64" s="24"/>
      <c r="FM64" s="24"/>
      <c r="FN64" s="24"/>
      <c r="FO64" s="24"/>
      <c r="FP64" s="24"/>
      <c r="FQ64" s="24"/>
      <c r="FR64" s="24"/>
      <c r="FS64" s="24"/>
      <c r="FT64" s="24"/>
      <c r="FU64" s="24"/>
      <c r="FV64" s="24"/>
      <c r="FW64" s="24"/>
      <c r="FX64" s="24"/>
      <c r="FY64" s="24"/>
      <c r="FZ64" s="24"/>
      <c r="GA64" s="24"/>
      <c r="GB64" s="24"/>
      <c r="GC64" s="24"/>
      <c r="GD64" s="24"/>
      <c r="GE64" s="24"/>
      <c r="GF64" s="24"/>
      <c r="GG64" s="24"/>
      <c r="GH64" s="24"/>
      <c r="GI64" s="24"/>
      <c r="GJ64" s="24"/>
      <c r="GK64" s="24"/>
      <c r="GL64" s="24"/>
      <c r="GM64" s="24"/>
      <c r="GN64" s="24"/>
      <c r="GO64" s="24"/>
      <c r="GP64" s="24"/>
      <c r="GQ64" s="24"/>
      <c r="GR64" s="24"/>
      <c r="GS64" s="24"/>
      <c r="GT64" s="24"/>
      <c r="GU64" s="24"/>
      <c r="GV64" s="24"/>
      <c r="GW64" s="24"/>
      <c r="GX64" s="24"/>
      <c r="GY64" s="24"/>
      <c r="GZ64" s="24"/>
      <c r="HA64" s="24"/>
      <c r="HB64" s="24"/>
      <c r="HC64" s="24"/>
      <c r="HD64" s="24"/>
      <c r="HE64" s="24"/>
      <c r="HF64" s="24"/>
      <c r="HG64" s="24"/>
      <c r="HH64" s="24"/>
      <c r="HI64" s="24"/>
      <c r="HJ64" s="24"/>
      <c r="HK64" s="24"/>
      <c r="HL64" s="24"/>
      <c r="HM64" s="24"/>
      <c r="HN64" s="24"/>
      <c r="HO64" s="24"/>
      <c r="HP64" s="24"/>
      <c r="HQ64" s="24"/>
      <c r="HR64" s="24"/>
      <c r="HS64" s="24"/>
      <c r="HT64" s="24"/>
      <c r="HU64" s="24"/>
      <c r="HV64" s="24"/>
      <c r="HW64" s="24"/>
      <c r="HX64" s="24"/>
      <c r="HY64" s="24"/>
      <c r="HZ64" s="24"/>
      <c r="IA64" s="24"/>
      <c r="IB64" s="24"/>
      <c r="IC64" s="24"/>
      <c r="ID64" s="24"/>
      <c r="IE64" s="24"/>
      <c r="IF64" s="24"/>
      <c r="IG64" s="24"/>
      <c r="IH64" s="24"/>
      <c r="II64" s="24"/>
      <c r="IJ64" s="24"/>
      <c r="IK64" s="24"/>
      <c r="IL64" s="24"/>
      <c r="IM64" s="24"/>
      <c r="IN64" s="24"/>
      <c r="IO64" s="24"/>
      <c r="IP64" s="24"/>
      <c r="IQ64" s="24"/>
      <c r="IR64" s="24"/>
      <c r="IS64" s="24"/>
      <c r="IT64" s="24"/>
      <c r="IU64" s="24"/>
      <c r="IV64" s="24"/>
      <c r="IW64" s="24"/>
    </row>
    <row r="65" spans="1:257" ht="14.25" x14ac:dyDescent="0.1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c r="GH65" s="24"/>
      <c r="GI65" s="24"/>
      <c r="GJ65" s="24"/>
      <c r="GK65" s="24"/>
      <c r="GL65" s="24"/>
      <c r="GM65" s="24"/>
      <c r="GN65" s="24"/>
      <c r="GO65" s="24"/>
      <c r="GP65" s="24"/>
      <c r="GQ65" s="24"/>
      <c r="GR65" s="24"/>
      <c r="GS65" s="24"/>
      <c r="GT65" s="24"/>
      <c r="GU65" s="24"/>
      <c r="GV65" s="24"/>
      <c r="GW65" s="24"/>
      <c r="GX65" s="24"/>
      <c r="GY65" s="24"/>
      <c r="GZ65" s="24"/>
      <c r="HA65" s="24"/>
      <c r="HB65" s="24"/>
      <c r="HC65" s="24"/>
      <c r="HD65" s="24"/>
      <c r="HE65" s="24"/>
      <c r="HF65" s="24"/>
      <c r="HG65" s="24"/>
      <c r="HH65" s="24"/>
      <c r="HI65" s="24"/>
      <c r="HJ65" s="24"/>
      <c r="HK65" s="24"/>
      <c r="HL65" s="24"/>
      <c r="HM65" s="24"/>
      <c r="HN65" s="24"/>
      <c r="HO65" s="24"/>
      <c r="HP65" s="24"/>
      <c r="HQ65" s="24"/>
      <c r="HR65" s="24"/>
      <c r="HS65" s="24"/>
      <c r="HT65" s="24"/>
      <c r="HU65" s="24"/>
      <c r="HV65" s="24"/>
      <c r="HW65" s="24"/>
      <c r="HX65" s="24"/>
      <c r="HY65" s="24"/>
      <c r="HZ65" s="24"/>
      <c r="IA65" s="24"/>
      <c r="IB65" s="24"/>
      <c r="IC65" s="24"/>
      <c r="ID65" s="24"/>
      <c r="IE65" s="24"/>
      <c r="IF65" s="24"/>
      <c r="IG65" s="24"/>
      <c r="IH65" s="24"/>
      <c r="II65" s="24"/>
      <c r="IJ65" s="24"/>
      <c r="IK65" s="24"/>
      <c r="IL65" s="24"/>
      <c r="IM65" s="24"/>
      <c r="IN65" s="24"/>
      <c r="IO65" s="24"/>
      <c r="IP65" s="24"/>
      <c r="IQ65" s="24"/>
      <c r="IR65" s="24"/>
      <c r="IS65" s="24"/>
      <c r="IT65" s="24"/>
      <c r="IU65" s="24"/>
      <c r="IV65" s="24"/>
      <c r="IW65" s="24"/>
    </row>
    <row r="66" spans="1:257" ht="14.25" x14ac:dyDescent="0.1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c r="EW66" s="24"/>
      <c r="EX66" s="24"/>
      <c r="EY66" s="24"/>
      <c r="EZ66" s="24"/>
      <c r="FA66" s="24"/>
      <c r="FB66" s="24"/>
      <c r="FC66" s="24"/>
      <c r="FD66" s="24"/>
      <c r="FE66" s="24"/>
      <c r="FF66" s="24"/>
      <c r="FG66" s="24"/>
      <c r="FH66" s="24"/>
      <c r="FI66" s="24"/>
      <c r="FJ66" s="24"/>
      <c r="FK66" s="24"/>
      <c r="FL66" s="24"/>
      <c r="FM66" s="24"/>
      <c r="FN66" s="24"/>
      <c r="FO66" s="24"/>
      <c r="FP66" s="24"/>
      <c r="FQ66" s="24"/>
      <c r="FR66" s="24"/>
      <c r="FS66" s="24"/>
      <c r="FT66" s="24"/>
      <c r="FU66" s="24"/>
      <c r="FV66" s="24"/>
      <c r="FW66" s="24"/>
      <c r="FX66" s="24"/>
      <c r="FY66" s="24"/>
      <c r="FZ66" s="24"/>
      <c r="GA66" s="24"/>
      <c r="GB66" s="24"/>
      <c r="GC66" s="24"/>
      <c r="GD66" s="24"/>
      <c r="GE66" s="24"/>
      <c r="GF66" s="24"/>
      <c r="GG66" s="24"/>
      <c r="GH66" s="24"/>
      <c r="GI66" s="24"/>
      <c r="GJ66" s="24"/>
      <c r="GK66" s="24"/>
      <c r="GL66" s="24"/>
      <c r="GM66" s="24"/>
      <c r="GN66" s="24"/>
      <c r="GO66" s="24"/>
      <c r="GP66" s="24"/>
      <c r="GQ66" s="24"/>
      <c r="GR66" s="24"/>
      <c r="GS66" s="24"/>
      <c r="GT66" s="24"/>
      <c r="GU66" s="24"/>
      <c r="GV66" s="24"/>
      <c r="GW66" s="24"/>
      <c r="GX66" s="24"/>
      <c r="GY66" s="24"/>
      <c r="GZ66" s="24"/>
      <c r="HA66" s="24"/>
      <c r="HB66" s="24"/>
      <c r="HC66" s="24"/>
      <c r="HD66" s="24"/>
      <c r="HE66" s="24"/>
      <c r="HF66" s="24"/>
      <c r="HG66" s="24"/>
      <c r="HH66" s="24"/>
      <c r="HI66" s="24"/>
      <c r="HJ66" s="24"/>
      <c r="HK66" s="24"/>
      <c r="HL66" s="24"/>
      <c r="HM66" s="24"/>
      <c r="HN66" s="24"/>
      <c r="HO66" s="24"/>
      <c r="HP66" s="24"/>
      <c r="HQ66" s="24"/>
      <c r="HR66" s="24"/>
      <c r="HS66" s="24"/>
      <c r="HT66" s="24"/>
      <c r="HU66" s="24"/>
      <c r="HV66" s="24"/>
      <c r="HW66" s="24"/>
      <c r="HX66" s="24"/>
      <c r="HY66" s="24"/>
      <c r="HZ66" s="24"/>
      <c r="IA66" s="24"/>
      <c r="IB66" s="24"/>
      <c r="IC66" s="24"/>
      <c r="ID66" s="24"/>
      <c r="IE66" s="24"/>
      <c r="IF66" s="24"/>
      <c r="IG66" s="24"/>
      <c r="IH66" s="24"/>
      <c r="II66" s="24"/>
      <c r="IJ66" s="24"/>
      <c r="IK66" s="24"/>
      <c r="IL66" s="24"/>
      <c r="IM66" s="24"/>
      <c r="IN66" s="24"/>
      <c r="IO66" s="24"/>
      <c r="IP66" s="24"/>
      <c r="IQ66" s="24"/>
      <c r="IR66" s="24"/>
      <c r="IS66" s="24"/>
      <c r="IT66" s="24"/>
      <c r="IU66" s="24"/>
      <c r="IV66" s="24"/>
      <c r="IW66" s="24"/>
    </row>
    <row r="67" spans="1:257" ht="14.25" x14ac:dyDescent="0.15">
      <c r="A67" s="24"/>
      <c r="B67" s="24"/>
      <c r="C67" s="24"/>
      <c r="D67" s="24"/>
      <c r="E67" s="24"/>
      <c r="F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c r="EW67" s="24"/>
      <c r="EX67" s="24"/>
      <c r="EY67" s="24"/>
      <c r="EZ67" s="24"/>
      <c r="FA67" s="24"/>
      <c r="FB67" s="24"/>
      <c r="FC67" s="24"/>
      <c r="FD67" s="24"/>
      <c r="FE67" s="24"/>
      <c r="FF67" s="24"/>
      <c r="FG67" s="24"/>
      <c r="FH67" s="24"/>
      <c r="FI67" s="24"/>
      <c r="FJ67" s="24"/>
      <c r="FK67" s="24"/>
      <c r="FL67" s="24"/>
      <c r="FM67" s="24"/>
      <c r="FN67" s="24"/>
      <c r="FO67" s="24"/>
      <c r="FP67" s="24"/>
      <c r="FQ67" s="24"/>
      <c r="FR67" s="24"/>
      <c r="FS67" s="24"/>
      <c r="FT67" s="24"/>
      <c r="FU67" s="24"/>
      <c r="FV67" s="24"/>
      <c r="FW67" s="24"/>
      <c r="FX67" s="24"/>
      <c r="FY67" s="24"/>
      <c r="FZ67" s="24"/>
      <c r="GA67" s="24"/>
      <c r="GB67" s="24"/>
      <c r="GC67" s="24"/>
      <c r="GD67" s="24"/>
      <c r="GE67" s="24"/>
      <c r="GF67" s="24"/>
      <c r="GG67" s="24"/>
      <c r="GH67" s="24"/>
      <c r="GI67" s="24"/>
      <c r="GJ67" s="24"/>
      <c r="GK67" s="24"/>
      <c r="GL67" s="24"/>
      <c r="GM67" s="24"/>
      <c r="GN67" s="24"/>
      <c r="GO67" s="24"/>
      <c r="GP67" s="24"/>
      <c r="GQ67" s="24"/>
      <c r="GR67" s="24"/>
      <c r="GS67" s="24"/>
      <c r="GT67" s="24"/>
      <c r="GU67" s="24"/>
      <c r="GV67" s="24"/>
      <c r="GW67" s="24"/>
      <c r="GX67" s="24"/>
      <c r="GY67" s="24"/>
      <c r="GZ67" s="24"/>
      <c r="HA67" s="24"/>
      <c r="HB67" s="24"/>
      <c r="HC67" s="24"/>
      <c r="HD67" s="24"/>
      <c r="HE67" s="24"/>
      <c r="HF67" s="24"/>
      <c r="HG67" s="24"/>
      <c r="HH67" s="24"/>
      <c r="HI67" s="24"/>
      <c r="HJ67" s="24"/>
      <c r="HK67" s="24"/>
      <c r="HL67" s="24"/>
      <c r="HM67" s="24"/>
      <c r="HN67" s="24"/>
      <c r="HO67" s="24"/>
      <c r="HP67" s="24"/>
      <c r="HQ67" s="24"/>
      <c r="HR67" s="24"/>
      <c r="HS67" s="24"/>
      <c r="HT67" s="24"/>
      <c r="HU67" s="24"/>
      <c r="HV67" s="24"/>
      <c r="HW67" s="24"/>
      <c r="HX67" s="24"/>
      <c r="HY67" s="24"/>
      <c r="HZ67" s="24"/>
      <c r="IA67" s="24"/>
      <c r="IB67" s="24"/>
      <c r="IC67" s="24"/>
      <c r="ID67" s="24"/>
      <c r="IE67" s="24"/>
      <c r="IF67" s="24"/>
      <c r="IG67" s="24"/>
      <c r="IH67" s="24"/>
      <c r="II67" s="24"/>
      <c r="IJ67" s="24"/>
      <c r="IK67" s="24"/>
      <c r="IL67" s="24"/>
      <c r="IM67" s="24"/>
      <c r="IN67" s="24"/>
      <c r="IO67" s="24"/>
      <c r="IP67" s="24"/>
      <c r="IQ67" s="24"/>
      <c r="IR67" s="24"/>
      <c r="IS67" s="24"/>
      <c r="IT67" s="24"/>
      <c r="IU67" s="24"/>
      <c r="IV67" s="24"/>
      <c r="IW67" s="24"/>
    </row>
    <row r="68" spans="1:257" ht="14.25" x14ac:dyDescent="0.15">
      <c r="A68" s="24"/>
      <c r="B68" s="24"/>
      <c r="C68" s="24"/>
      <c r="D68" s="24"/>
      <c r="E68" s="24"/>
      <c r="F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c r="EV68" s="24"/>
      <c r="EW68" s="24"/>
      <c r="EX68" s="24"/>
      <c r="EY68" s="24"/>
      <c r="EZ68" s="24"/>
      <c r="FA68" s="24"/>
      <c r="FB68" s="24"/>
      <c r="FC68" s="24"/>
      <c r="FD68" s="24"/>
      <c r="FE68" s="24"/>
      <c r="FF68" s="24"/>
      <c r="FG68" s="24"/>
      <c r="FH68" s="24"/>
      <c r="FI68" s="24"/>
      <c r="FJ68" s="24"/>
      <c r="FK68" s="24"/>
      <c r="FL68" s="24"/>
      <c r="FM68" s="24"/>
      <c r="FN68" s="24"/>
      <c r="FO68" s="24"/>
      <c r="FP68" s="24"/>
      <c r="FQ68" s="24"/>
      <c r="FR68" s="24"/>
      <c r="FS68" s="24"/>
      <c r="FT68" s="24"/>
      <c r="FU68" s="24"/>
      <c r="FV68" s="24"/>
      <c r="FW68" s="24"/>
      <c r="FX68" s="24"/>
      <c r="FY68" s="24"/>
      <c r="FZ68" s="24"/>
      <c r="GA68" s="24"/>
      <c r="GB68" s="24"/>
      <c r="GC68" s="24"/>
      <c r="GD68" s="24"/>
      <c r="GE68" s="24"/>
      <c r="GF68" s="24"/>
      <c r="GG68" s="24"/>
      <c r="GH68" s="24"/>
      <c r="GI68" s="24"/>
      <c r="GJ68" s="24"/>
      <c r="GK68" s="24"/>
      <c r="GL68" s="24"/>
      <c r="GM68" s="24"/>
      <c r="GN68" s="24"/>
      <c r="GO68" s="24"/>
      <c r="GP68" s="24"/>
      <c r="GQ68" s="24"/>
      <c r="GR68" s="24"/>
      <c r="GS68" s="24"/>
      <c r="GT68" s="24"/>
      <c r="GU68" s="24"/>
      <c r="GV68" s="24"/>
      <c r="GW68" s="24"/>
      <c r="GX68" s="24"/>
      <c r="GY68" s="24"/>
      <c r="GZ68" s="24"/>
      <c r="HA68" s="24"/>
      <c r="HB68" s="24"/>
      <c r="HC68" s="24"/>
      <c r="HD68" s="24"/>
      <c r="HE68" s="24"/>
      <c r="HF68" s="24"/>
      <c r="HG68" s="24"/>
      <c r="HH68" s="24"/>
      <c r="HI68" s="24"/>
      <c r="HJ68" s="24"/>
      <c r="HK68" s="24"/>
      <c r="HL68" s="24"/>
      <c r="HM68" s="24"/>
      <c r="HN68" s="24"/>
      <c r="HO68" s="24"/>
      <c r="HP68" s="24"/>
      <c r="HQ68" s="24"/>
      <c r="HR68" s="24"/>
      <c r="HS68" s="24"/>
      <c r="HT68" s="24"/>
      <c r="HU68" s="24"/>
      <c r="HV68" s="24"/>
      <c r="HW68" s="24"/>
      <c r="HX68" s="24"/>
      <c r="HY68" s="24"/>
      <c r="HZ68" s="24"/>
      <c r="IA68" s="24"/>
      <c r="IB68" s="24"/>
      <c r="IC68" s="24"/>
      <c r="ID68" s="24"/>
      <c r="IE68" s="24"/>
      <c r="IF68" s="24"/>
      <c r="IG68" s="24"/>
      <c r="IH68" s="24"/>
      <c r="II68" s="24"/>
      <c r="IJ68" s="24"/>
      <c r="IK68" s="24"/>
      <c r="IL68" s="24"/>
      <c r="IM68" s="24"/>
      <c r="IN68" s="24"/>
      <c r="IO68" s="24"/>
      <c r="IP68" s="24"/>
      <c r="IQ68" s="24"/>
      <c r="IR68" s="24"/>
      <c r="IS68" s="24"/>
      <c r="IT68" s="24"/>
      <c r="IU68" s="24"/>
      <c r="IV68" s="24"/>
      <c r="IW68" s="24"/>
    </row>
    <row r="69" spans="1:257" ht="14.25" x14ac:dyDescent="0.15">
      <c r="A69" s="24"/>
      <c r="B69" s="24"/>
      <c r="C69" s="24"/>
      <c r="D69" s="24"/>
      <c r="E69" s="24"/>
      <c r="F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c r="IV69" s="24"/>
      <c r="IW69" s="24"/>
    </row>
    <row r="70" spans="1:257" ht="14.25" x14ac:dyDescent="0.15">
      <c r="A70" s="24"/>
      <c r="B70" s="24"/>
      <c r="C70" s="24"/>
      <c r="D70" s="24"/>
      <c r="E70" s="24"/>
      <c r="F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c r="EV70" s="24"/>
      <c r="EW70" s="24"/>
      <c r="EX70" s="24"/>
      <c r="EY70" s="24"/>
      <c r="EZ70" s="24"/>
      <c r="FA70" s="24"/>
      <c r="FB70" s="24"/>
      <c r="FC70" s="24"/>
      <c r="FD70" s="24"/>
      <c r="FE70" s="24"/>
      <c r="FF70" s="24"/>
      <c r="FG70" s="24"/>
      <c r="FH70" s="24"/>
      <c r="FI70" s="24"/>
      <c r="FJ70" s="24"/>
      <c r="FK70" s="24"/>
      <c r="FL70" s="24"/>
      <c r="FM70" s="24"/>
      <c r="FN70" s="24"/>
      <c r="FO70" s="24"/>
      <c r="FP70" s="24"/>
      <c r="FQ70" s="24"/>
      <c r="FR70" s="24"/>
      <c r="FS70" s="24"/>
      <c r="FT70" s="24"/>
      <c r="FU70" s="24"/>
      <c r="FV70" s="24"/>
      <c r="FW70" s="24"/>
      <c r="FX70" s="24"/>
      <c r="FY70" s="24"/>
      <c r="FZ70" s="24"/>
      <c r="GA70" s="24"/>
      <c r="GB70" s="24"/>
      <c r="GC70" s="24"/>
      <c r="GD70" s="24"/>
      <c r="GE70" s="24"/>
      <c r="GF70" s="24"/>
      <c r="GG70" s="24"/>
      <c r="GH70" s="24"/>
      <c r="GI70" s="24"/>
      <c r="GJ70" s="24"/>
      <c r="GK70" s="24"/>
      <c r="GL70" s="24"/>
      <c r="GM70" s="24"/>
      <c r="GN70" s="24"/>
      <c r="GO70" s="24"/>
      <c r="GP70" s="24"/>
      <c r="GQ70" s="24"/>
      <c r="GR70" s="24"/>
      <c r="GS70" s="24"/>
      <c r="GT70" s="24"/>
      <c r="GU70" s="24"/>
      <c r="GV70" s="24"/>
      <c r="GW70" s="24"/>
      <c r="GX70" s="24"/>
      <c r="GY70" s="24"/>
      <c r="GZ70" s="24"/>
      <c r="HA70" s="24"/>
      <c r="HB70" s="24"/>
      <c r="HC70" s="24"/>
      <c r="HD70" s="24"/>
      <c r="HE70" s="24"/>
      <c r="HF70" s="24"/>
      <c r="HG70" s="24"/>
      <c r="HH70" s="24"/>
      <c r="HI70" s="24"/>
      <c r="HJ70" s="24"/>
      <c r="HK70" s="24"/>
      <c r="HL70" s="24"/>
      <c r="HM70" s="24"/>
      <c r="HN70" s="24"/>
      <c r="HO70" s="24"/>
      <c r="HP70" s="24"/>
      <c r="HQ70" s="24"/>
      <c r="HR70" s="24"/>
      <c r="HS70" s="24"/>
      <c r="HT70" s="24"/>
      <c r="HU70" s="24"/>
      <c r="HV70" s="24"/>
      <c r="HW70" s="24"/>
      <c r="HX70" s="24"/>
      <c r="HY70" s="24"/>
      <c r="HZ70" s="24"/>
      <c r="IA70" s="24"/>
      <c r="IB70" s="24"/>
      <c r="IC70" s="24"/>
      <c r="ID70" s="24"/>
      <c r="IE70" s="24"/>
      <c r="IF70" s="24"/>
      <c r="IG70" s="24"/>
      <c r="IH70" s="24"/>
      <c r="II70" s="24"/>
      <c r="IJ70" s="24"/>
      <c r="IK70" s="24"/>
      <c r="IL70" s="24"/>
      <c r="IM70" s="24"/>
      <c r="IN70" s="24"/>
      <c r="IO70" s="24"/>
      <c r="IP70" s="24"/>
      <c r="IQ70" s="24"/>
      <c r="IR70" s="24"/>
      <c r="IS70" s="24"/>
      <c r="IT70" s="24"/>
      <c r="IU70" s="24"/>
      <c r="IV70" s="24"/>
      <c r="IW70" s="24"/>
    </row>
    <row r="71" spans="1:257" ht="14.25" x14ac:dyDescent="0.15">
      <c r="A71" s="24"/>
      <c r="B71" s="24"/>
      <c r="C71" s="24"/>
      <c r="D71" s="24"/>
      <c r="E71" s="24"/>
      <c r="F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c r="IV71" s="24"/>
      <c r="IW71" s="24"/>
    </row>
    <row r="72" spans="1:257" ht="14.25" x14ac:dyDescent="0.15">
      <c r="B72" s="24"/>
    </row>
  </sheetData>
  <sheetProtection algorithmName="SHA-512" hashValue="WiYADeOeA8awtyvdNRj/HPGmeUpOj7ieFYSMtH5RejhQMbC3cSLlzsyHTSUjPzZRYEVOGK8ja+tF76HeTVmDrg==" saltValue="M/WG+DUzpIXxDY+/0dWX6A==" spinCount="100000" sheet="1" formatCells="0" formatColumns="0" formatRows="0" insertColumns="0" insertRows="0" insertHyperlinks="0" deleteColumns="0" deleteRows="0" selectLockedCells="1" sort="0"/>
  <mergeCells count="63">
    <mergeCell ref="B33:F34"/>
    <mergeCell ref="O51:Q51"/>
    <mergeCell ref="T51:Z51"/>
    <mergeCell ref="P39:S39"/>
    <mergeCell ref="T39:AG39"/>
    <mergeCell ref="P48:S48"/>
    <mergeCell ref="M47:O47"/>
    <mergeCell ref="T41:AL41"/>
    <mergeCell ref="T52:Y52"/>
    <mergeCell ref="T40:AG40"/>
    <mergeCell ref="AD35:AF35"/>
    <mergeCell ref="AG35:AH35"/>
    <mergeCell ref="W36:AC36"/>
    <mergeCell ref="AD36:AF36"/>
    <mergeCell ref="AG36:AH36"/>
    <mergeCell ref="T48:AG48"/>
    <mergeCell ref="T49:W49"/>
    <mergeCell ref="R47:W47"/>
    <mergeCell ref="T5:X5"/>
    <mergeCell ref="H6:J6"/>
    <mergeCell ref="K6:N6"/>
    <mergeCell ref="O6:S6"/>
    <mergeCell ref="T6:X6"/>
    <mergeCell ref="B5:G5"/>
    <mergeCell ref="B6:F6"/>
    <mergeCell ref="H5:J5"/>
    <mergeCell ref="K5:N5"/>
    <mergeCell ref="O5:S5"/>
    <mergeCell ref="Y31:Z31"/>
    <mergeCell ref="H43:AL43"/>
    <mergeCell ref="AI31:AJ31"/>
    <mergeCell ref="H40:J40"/>
    <mergeCell ref="AK31:AL31"/>
    <mergeCell ref="W34:AH34"/>
    <mergeCell ref="L39:O39"/>
    <mergeCell ref="L40:O40"/>
    <mergeCell ref="P40:S40"/>
    <mergeCell ref="H39:J39"/>
    <mergeCell ref="W35:AC35"/>
    <mergeCell ref="AK29:AL29"/>
    <mergeCell ref="AI30:AJ30"/>
    <mergeCell ref="AK30:AL30"/>
    <mergeCell ref="AK19:AL19"/>
    <mergeCell ref="Y23:Z23"/>
    <mergeCell ref="AI19:AJ19"/>
    <mergeCell ref="AI28:AJ28"/>
    <mergeCell ref="AK28:AL28"/>
    <mergeCell ref="AI29:AJ29"/>
    <mergeCell ref="Y27:Z27"/>
    <mergeCell ref="C8:AN8"/>
    <mergeCell ref="K12:AE12"/>
    <mergeCell ref="AI18:AJ18"/>
    <mergeCell ref="AK18:AL18"/>
    <mergeCell ref="AI12:AL12"/>
    <mergeCell ref="B13:F13"/>
    <mergeCell ref="G13:V13"/>
    <mergeCell ref="W13:AH13"/>
    <mergeCell ref="AI13:AL13"/>
    <mergeCell ref="Y16:Z16"/>
    <mergeCell ref="AI16:AJ16"/>
    <mergeCell ref="AK16:AL16"/>
    <mergeCell ref="AI17:AJ17"/>
    <mergeCell ref="AK17:AL17"/>
  </mergeCells>
  <phoneticPr fontId="2"/>
  <conditionalFormatting sqref="H6 B6">
    <cfRule type="containsBlanks" dxfId="7" priority="6">
      <formula>LEN(TRIM(B6))=0</formula>
    </cfRule>
  </conditionalFormatting>
  <conditionalFormatting sqref="T40:AG40">
    <cfRule type="containsBlanks" dxfId="6" priority="3">
      <formula>LEN(TRIM(T40))=0</formula>
    </cfRule>
  </conditionalFormatting>
  <conditionalFormatting sqref="T6 K6 O6">
    <cfRule type="containsBlanks" dxfId="5" priority="1">
      <formula>LEN(TRIM(K6))=0</formula>
    </cfRule>
  </conditionalFormatting>
  <dataValidations count="4">
    <dataValidation type="list" allowBlank="1" showInputMessage="1" showErrorMessage="1" sqref="O6:S6" xr:uid="{00000000-0002-0000-0100-000000000000}">
      <formula1>"地中埋設型,床置型,超浅型,床吊型,シンク一体型"</formula1>
    </dataValidation>
    <dataValidation type="list" allowBlank="1" showInputMessage="1" showErrorMessage="1" sqref="K6:N6" xr:uid="{00000000-0002-0000-0100-000001000000}">
      <formula1>"ＦＲＰ製,ＳＵＳ製"</formula1>
    </dataValidation>
    <dataValidation type="list" allowBlank="1" showInputMessage="1" showErrorMessage="1" sqref="T6:X6" xr:uid="{00000000-0002-0000-0100-000002000000}">
      <formula1>"パイプ流入,側溝流入,－"</formula1>
    </dataValidation>
    <dataValidation type="list" allowBlank="1" showInputMessage="1" showErrorMessage="1" sqref="H6:J6" xr:uid="{00000000-0002-0000-0100-000003000000}">
      <formula1>"1,2,3,4,5,6,7,8,9,10,11"</formula1>
    </dataValidation>
  </dataValidations>
  <pageMargins left="0.78740157480314965" right="0.55118110236220474" top="0.70866141732283472" bottom="0.27559055118110237" header="0.51181102362204722" footer="0.19685039370078741"/>
  <pageSetup paperSize="9"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製品一覧!$AD$4:$AD$6</xm:f>
          </x14:formula1>
          <xm:sqref>T40:AG40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W70"/>
  <sheetViews>
    <sheetView zoomScale="90" zoomScaleNormal="90" zoomScaleSheetLayoutView="115" workbookViewId="0">
      <selection activeCell="B6" sqref="B6:C6"/>
    </sheetView>
  </sheetViews>
  <sheetFormatPr defaultColWidth="10.625" defaultRowHeight="13.5" x14ac:dyDescent="0.15"/>
  <cols>
    <col min="1" max="1" width="2.625" style="26" customWidth="1"/>
    <col min="2" max="6" width="3.5" style="26" customWidth="1"/>
    <col min="7" max="36" width="3.625" style="26" customWidth="1"/>
    <col min="37" max="38" width="2.625" style="26" customWidth="1"/>
    <col min="39" max="40" width="3.625" style="26" customWidth="1"/>
    <col min="41" max="42" width="9" style="26" bestFit="1" customWidth="1"/>
    <col min="43" max="57" width="3.625" style="26" customWidth="1"/>
    <col min="58" max="16384" width="10.625" style="26"/>
  </cols>
  <sheetData>
    <row r="1" spans="1:257" ht="28.5" customHeight="1" x14ac:dyDescent="0.15"/>
    <row r="2" spans="1:257" ht="15.75" customHeight="1" x14ac:dyDescent="0.15"/>
    <row r="3" spans="1:257" ht="12" customHeight="1" x14ac:dyDescent="0.15"/>
    <row r="4" spans="1:257" ht="13.5" customHeight="1" x14ac:dyDescent="0.15">
      <c r="A4" s="24"/>
      <c r="B4" s="229" t="s">
        <v>254</v>
      </c>
      <c r="C4" s="24"/>
      <c r="D4" s="24"/>
      <c r="E4" s="27"/>
      <c r="F4" s="24"/>
      <c r="G4" s="25"/>
      <c r="H4" s="25"/>
      <c r="I4" s="25"/>
      <c r="J4" s="25"/>
      <c r="K4" s="25"/>
      <c r="L4" s="25"/>
      <c r="M4" s="25"/>
      <c r="N4" s="25"/>
      <c r="O4" s="25"/>
      <c r="P4" s="25"/>
      <c r="Q4" s="25"/>
      <c r="R4" s="25"/>
      <c r="S4" s="24"/>
      <c r="T4" s="24"/>
      <c r="U4" s="24"/>
      <c r="V4" s="24"/>
      <c r="W4" s="24"/>
      <c r="X4" s="229" t="s">
        <v>260</v>
      </c>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c r="IW4" s="24"/>
    </row>
    <row r="5" spans="1:257" ht="18.75" customHeight="1" x14ac:dyDescent="0.15">
      <c r="A5" s="24"/>
      <c r="B5" s="468" t="s">
        <v>251</v>
      </c>
      <c r="C5" s="469"/>
      <c r="D5" s="470"/>
      <c r="E5" s="468" t="s">
        <v>214</v>
      </c>
      <c r="F5" s="469"/>
      <c r="G5" s="470"/>
      <c r="H5" s="477" t="s">
        <v>129</v>
      </c>
      <c r="I5" s="477"/>
      <c r="J5" s="477"/>
      <c r="K5" s="477"/>
      <c r="L5" s="477" t="s">
        <v>334</v>
      </c>
      <c r="M5" s="477"/>
      <c r="N5" s="477"/>
      <c r="O5" s="477"/>
      <c r="P5" s="477"/>
      <c r="Q5" s="477" t="s">
        <v>57</v>
      </c>
      <c r="R5" s="477"/>
      <c r="S5" s="477"/>
      <c r="T5" s="477"/>
      <c r="U5" s="477"/>
      <c r="X5" s="468" t="s">
        <v>251</v>
      </c>
      <c r="Y5" s="469"/>
      <c r="Z5" s="470"/>
      <c r="AA5" s="468" t="s">
        <v>214</v>
      </c>
      <c r="AB5" s="469"/>
      <c r="AC5" s="470"/>
      <c r="AG5" s="473" t="s">
        <v>259</v>
      </c>
      <c r="AH5" s="474"/>
      <c r="AI5" s="474"/>
      <c r="AJ5" s="475"/>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row>
    <row r="6" spans="1:257" ht="30" customHeight="1" x14ac:dyDescent="0.15">
      <c r="A6" s="24"/>
      <c r="B6" s="471"/>
      <c r="C6" s="472"/>
      <c r="D6" s="178" t="s">
        <v>337</v>
      </c>
      <c r="E6" s="471"/>
      <c r="F6" s="472"/>
      <c r="G6" s="178" t="s">
        <v>338</v>
      </c>
      <c r="H6" s="510"/>
      <c r="I6" s="510"/>
      <c r="J6" s="510"/>
      <c r="K6" s="510"/>
      <c r="L6" s="476"/>
      <c r="M6" s="476"/>
      <c r="N6" s="476"/>
      <c r="O6" s="476"/>
      <c r="P6" s="476"/>
      <c r="Q6" s="476"/>
      <c r="R6" s="476"/>
      <c r="S6" s="476"/>
      <c r="T6" s="476"/>
      <c r="U6" s="476"/>
      <c r="X6" s="471"/>
      <c r="Y6" s="472"/>
      <c r="Z6" s="178" t="s">
        <v>337</v>
      </c>
      <c r="AA6" s="471"/>
      <c r="AB6" s="472"/>
      <c r="AC6" s="178" t="s">
        <v>258</v>
      </c>
      <c r="AG6" s="505">
        <f>E6+AA6</f>
        <v>0</v>
      </c>
      <c r="AH6" s="506"/>
      <c r="AI6" s="506"/>
      <c r="AJ6" s="507"/>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row>
    <row r="7" spans="1:257" ht="14.25" x14ac:dyDescent="0.15">
      <c r="A7" s="24"/>
      <c r="B7" s="40" t="s">
        <v>257</v>
      </c>
      <c r="D7" s="24"/>
      <c r="E7" s="24"/>
      <c r="F7" s="24"/>
      <c r="G7" s="44"/>
      <c r="H7" s="24"/>
      <c r="I7" s="24"/>
      <c r="J7" s="24"/>
      <c r="K7" s="24"/>
      <c r="L7" s="24"/>
      <c r="M7" s="24"/>
      <c r="N7" s="24"/>
      <c r="O7" s="24"/>
      <c r="P7" s="24"/>
      <c r="Q7" s="24"/>
      <c r="R7" s="24"/>
      <c r="S7" s="24"/>
      <c r="T7" s="24"/>
      <c r="U7" s="24"/>
      <c r="V7" s="24"/>
      <c r="W7" s="24"/>
      <c r="X7" s="40" t="s">
        <v>256</v>
      </c>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c r="IW7" s="24"/>
    </row>
    <row r="8" spans="1:257" ht="18" customHeight="1" x14ac:dyDescent="0.15">
      <c r="A8" s="24"/>
      <c r="B8" s="508"/>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c r="AD8" s="509"/>
      <c r="AE8" s="509"/>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c r="IW8" s="24"/>
    </row>
    <row r="9" spans="1:257" ht="14.25" customHeight="1" x14ac:dyDescent="0.15">
      <c r="A9" s="24"/>
      <c r="B9" s="508" t="s">
        <v>335</v>
      </c>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c r="AD9" s="509"/>
      <c r="AE9" s="509"/>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c r="IW9" s="24"/>
    </row>
    <row r="10" spans="1:257" ht="14.25" customHeight="1" x14ac:dyDescent="0.15">
      <c r="A10" s="24"/>
      <c r="B10" s="508" t="s">
        <v>336</v>
      </c>
      <c r="C10" s="509"/>
      <c r="D10" s="509"/>
      <c r="E10" s="509"/>
      <c r="F10" s="509"/>
      <c r="G10" s="509"/>
      <c r="H10" s="509"/>
      <c r="I10" s="509"/>
      <c r="J10" s="509"/>
      <c r="K10" s="509"/>
      <c r="L10" s="509"/>
      <c r="M10" s="509"/>
      <c r="N10" s="509"/>
      <c r="O10" s="509"/>
      <c r="P10" s="509"/>
      <c r="Q10" s="509"/>
      <c r="R10" s="509"/>
      <c r="S10" s="509"/>
      <c r="T10" s="509"/>
      <c r="U10" s="509"/>
      <c r="V10" s="509"/>
      <c r="W10" s="509"/>
      <c r="X10" s="509"/>
      <c r="Y10" s="509"/>
      <c r="Z10" s="509"/>
      <c r="AA10" s="509"/>
      <c r="AB10" s="509"/>
      <c r="AC10" s="509"/>
      <c r="AD10" s="509"/>
      <c r="AE10" s="509"/>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c r="IW10" s="24"/>
    </row>
    <row r="11" spans="1:257" ht="14.25" x14ac:dyDescent="0.15">
      <c r="A11" s="24"/>
      <c r="B11" s="217"/>
      <c r="C11" s="50"/>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c r="IW11" s="24"/>
    </row>
    <row r="12" spans="1:257" ht="30" customHeight="1" thickBot="1" x14ac:dyDescent="0.2">
      <c r="A12" s="45"/>
      <c r="B12" s="105"/>
      <c r="C12" s="45"/>
      <c r="D12" s="45"/>
      <c r="E12" s="45"/>
      <c r="F12" s="45"/>
      <c r="G12" s="45"/>
      <c r="H12" s="45"/>
      <c r="I12" s="45"/>
      <c r="J12" s="45"/>
      <c r="K12" s="158" t="s">
        <v>266</v>
      </c>
      <c r="L12" s="105"/>
      <c r="M12" s="47"/>
      <c r="N12" s="45"/>
      <c r="O12" s="45"/>
      <c r="P12" s="45"/>
      <c r="Q12" s="45"/>
      <c r="R12" s="45"/>
      <c r="S12" s="45"/>
      <c r="T12" s="45"/>
      <c r="U12" s="45"/>
      <c r="V12" s="45"/>
      <c r="W12" s="45"/>
      <c r="X12" s="45"/>
      <c r="Y12" s="45"/>
      <c r="Z12" s="45"/>
      <c r="AA12" s="45"/>
      <c r="AB12" s="47"/>
      <c r="AC12" s="47"/>
      <c r="AD12" s="47"/>
      <c r="AE12" s="47"/>
      <c r="AF12" s="47"/>
      <c r="AG12" s="45"/>
      <c r="AH12" s="46" t="s">
        <v>70</v>
      </c>
      <c r="AI12" s="511">
        <f ca="1">NOW()</f>
        <v>45755.678331597221</v>
      </c>
      <c r="AJ12" s="511"/>
      <c r="AK12" s="511"/>
      <c r="AL12" s="511"/>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c r="IW12" s="24"/>
    </row>
    <row r="13" spans="1:257" ht="25.5" customHeight="1" x14ac:dyDescent="0.15">
      <c r="A13" s="45"/>
      <c r="B13" s="455" t="s">
        <v>71</v>
      </c>
      <c r="C13" s="446"/>
      <c r="D13" s="446"/>
      <c r="E13" s="446"/>
      <c r="F13" s="447"/>
      <c r="G13" s="446" t="s">
        <v>255</v>
      </c>
      <c r="H13" s="446"/>
      <c r="I13" s="446"/>
      <c r="J13" s="446"/>
      <c r="K13" s="446"/>
      <c r="L13" s="446"/>
      <c r="M13" s="446"/>
      <c r="N13" s="446"/>
      <c r="O13" s="446"/>
      <c r="P13" s="446"/>
      <c r="Q13" s="446"/>
      <c r="R13" s="446"/>
      <c r="S13" s="446"/>
      <c r="T13" s="446"/>
      <c r="U13" s="446"/>
      <c r="V13" s="447"/>
      <c r="W13" s="512" t="s">
        <v>20</v>
      </c>
      <c r="X13" s="446"/>
      <c r="Y13" s="446"/>
      <c r="Z13" s="446"/>
      <c r="AA13" s="446"/>
      <c r="AB13" s="446"/>
      <c r="AC13" s="446"/>
      <c r="AD13" s="446"/>
      <c r="AE13" s="446"/>
      <c r="AF13" s="446"/>
      <c r="AG13" s="446"/>
      <c r="AH13" s="447"/>
      <c r="AI13" s="456" t="s">
        <v>72</v>
      </c>
      <c r="AJ13" s="456"/>
      <c r="AK13" s="456"/>
      <c r="AL13" s="457"/>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c r="IW13" s="24"/>
    </row>
    <row r="14" spans="1:257" ht="15.95" customHeight="1" x14ac:dyDescent="0.2">
      <c r="A14" s="45"/>
      <c r="B14" s="80" t="s">
        <v>254</v>
      </c>
      <c r="C14" s="53"/>
      <c r="D14" s="53"/>
      <c r="E14" s="53"/>
      <c r="F14" s="133"/>
      <c r="G14" s="55" t="s">
        <v>253</v>
      </c>
      <c r="H14" s="55"/>
      <c r="I14" s="55"/>
      <c r="J14" s="55"/>
      <c r="K14" s="55"/>
      <c r="L14" s="56"/>
      <c r="M14" s="56"/>
      <c r="N14" s="56"/>
      <c r="O14" s="56"/>
      <c r="P14" s="56"/>
      <c r="Q14" s="56"/>
      <c r="R14" s="56"/>
      <c r="S14" s="55"/>
      <c r="T14" s="56"/>
      <c r="U14" s="159" t="s">
        <v>252</v>
      </c>
      <c r="V14" s="135"/>
      <c r="W14" s="56" t="s">
        <v>170</v>
      </c>
      <c r="X14" s="57"/>
      <c r="Y14" s="56"/>
      <c r="Z14" s="56"/>
      <c r="AA14" s="57"/>
      <c r="AB14" s="55"/>
      <c r="AC14" s="55"/>
      <c r="AD14" s="55"/>
      <c r="AE14" s="55"/>
      <c r="AF14" s="55"/>
      <c r="AG14" s="55"/>
      <c r="AH14" s="135"/>
      <c r="AI14" s="56"/>
      <c r="AJ14" s="56"/>
      <c r="AK14" s="56"/>
      <c r="AL14" s="58"/>
      <c r="AO14" s="24" t="s">
        <v>251</v>
      </c>
      <c r="AP14" s="177" t="s">
        <v>250</v>
      </c>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row>
    <row r="15" spans="1:257" ht="15.95" customHeight="1" thickBot="1" x14ac:dyDescent="0.25">
      <c r="A15" s="45"/>
      <c r="B15" s="52"/>
      <c r="C15" s="53"/>
      <c r="D15" s="53"/>
      <c r="E15" s="53"/>
      <c r="F15" s="133"/>
      <c r="G15" s="55"/>
      <c r="H15" s="55"/>
      <c r="I15" s="55"/>
      <c r="J15" s="55"/>
      <c r="K15" s="55"/>
      <c r="L15" s="56"/>
      <c r="M15" s="56"/>
      <c r="N15" s="56"/>
      <c r="O15" s="56"/>
      <c r="P15" s="56"/>
      <c r="Q15" s="56"/>
      <c r="R15" s="56"/>
      <c r="S15" s="55"/>
      <c r="T15" s="56"/>
      <c r="U15" s="159"/>
      <c r="V15" s="135"/>
      <c r="W15" s="111"/>
      <c r="X15" s="159" t="s">
        <v>249</v>
      </c>
      <c r="Y15" s="60" t="e">
        <f>FIXED(AK16,0,TRUE)&amp;"×"&amp;FIXED(AK17,0,TRUE)&amp;"×"&amp;FIXED(AK18,2,TRUE)&amp;"×"&amp;FIXED(AK19,1,TRUE)</f>
        <v>#N/A</v>
      </c>
      <c r="Z15" s="82"/>
      <c r="AA15" s="57"/>
      <c r="AB15" s="60"/>
      <c r="AC15" s="55"/>
      <c r="AD15" s="55"/>
      <c r="AE15" s="55"/>
      <c r="AF15" s="55"/>
      <c r="AG15" s="55"/>
      <c r="AH15" s="135"/>
      <c r="AI15" s="56"/>
      <c r="AJ15" s="56"/>
      <c r="AK15" s="56"/>
      <c r="AL15" s="58"/>
      <c r="AO15" s="176" t="s">
        <v>248</v>
      </c>
      <c r="AP15" s="175">
        <v>0</v>
      </c>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row>
    <row r="16" spans="1:257" ht="15.95" customHeight="1" thickBot="1" x14ac:dyDescent="0.2">
      <c r="A16" s="45"/>
      <c r="B16" s="52"/>
      <c r="C16" s="61"/>
      <c r="D16" s="63" t="s">
        <v>225</v>
      </c>
      <c r="E16" s="170">
        <f>B6</f>
        <v>0</v>
      </c>
      <c r="F16" s="173" t="s">
        <v>247</v>
      </c>
      <c r="G16" s="61" t="s">
        <v>246</v>
      </c>
      <c r="H16" s="56"/>
      <c r="I16" s="63" t="s">
        <v>245</v>
      </c>
      <c r="J16" s="61" t="s">
        <v>221</v>
      </c>
      <c r="K16" s="61"/>
      <c r="L16" s="78"/>
      <c r="M16" s="78"/>
      <c r="N16" s="78"/>
      <c r="O16" s="78"/>
      <c r="P16" s="78"/>
      <c r="Q16" s="78"/>
      <c r="R16" s="61"/>
      <c r="S16" s="61"/>
      <c r="T16" s="78"/>
      <c r="U16" s="63" t="s">
        <v>244</v>
      </c>
      <c r="V16" s="135"/>
      <c r="W16" s="111"/>
      <c r="X16" s="112" t="s">
        <v>243</v>
      </c>
      <c r="Y16" s="441" t="e">
        <f>ROUNDUP(A*Wm*n*n0,1)</f>
        <v>#N/A</v>
      </c>
      <c r="Z16" s="441"/>
      <c r="AA16" s="60" t="s">
        <v>114</v>
      </c>
      <c r="AB16" s="60"/>
      <c r="AC16" s="55"/>
      <c r="AD16" s="55"/>
      <c r="AE16" s="55"/>
      <c r="AF16" s="55"/>
      <c r="AG16" s="55"/>
      <c r="AH16" s="135"/>
      <c r="AI16" s="63"/>
      <c r="AJ16" s="63" t="s">
        <v>341</v>
      </c>
      <c r="AK16" s="442" t="e">
        <f>VLOOKUP($B$6,$AO$15:$AP$17,2)</f>
        <v>#N/A</v>
      </c>
      <c r="AL16" s="443"/>
      <c r="AO16" s="172">
        <v>13</v>
      </c>
      <c r="AP16" s="171">
        <v>15</v>
      </c>
      <c r="AR16" s="515" t="s">
        <v>242</v>
      </c>
      <c r="AS16" s="515"/>
      <c r="AT16" s="515"/>
      <c r="AU16" s="515"/>
      <c r="AV16" s="515"/>
      <c r="AW16" s="515"/>
      <c r="AX16" s="515"/>
      <c r="BB16" s="515"/>
      <c r="BC16" s="515"/>
      <c r="BD16" s="515"/>
      <c r="BE16" s="515"/>
      <c r="BF16" s="515"/>
      <c r="BG16" s="515"/>
      <c r="BH16" s="515"/>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row>
    <row r="17" spans="1:257" ht="15.95" customHeight="1" thickBot="1" x14ac:dyDescent="0.2">
      <c r="A17" s="45"/>
      <c r="B17" s="52"/>
      <c r="C17" s="61"/>
      <c r="D17" s="63" t="s">
        <v>217</v>
      </c>
      <c r="E17" s="174">
        <f>E6</f>
        <v>0</v>
      </c>
      <c r="F17" s="173" t="s">
        <v>241</v>
      </c>
      <c r="G17" s="55"/>
      <c r="H17" s="56"/>
      <c r="I17" s="63" t="s">
        <v>240</v>
      </c>
      <c r="J17" s="61" t="s">
        <v>214</v>
      </c>
      <c r="K17" s="61"/>
      <c r="L17" s="78"/>
      <c r="M17" s="78"/>
      <c r="N17" s="78"/>
      <c r="O17" s="78"/>
      <c r="P17" s="78"/>
      <c r="Q17" s="78"/>
      <c r="R17" s="61"/>
      <c r="S17" s="61"/>
      <c r="T17" s="78"/>
      <c r="U17" s="63" t="s">
        <v>239</v>
      </c>
      <c r="V17" s="135"/>
      <c r="W17" s="111"/>
      <c r="X17" s="55"/>
      <c r="Y17" s="56"/>
      <c r="Z17" s="56"/>
      <c r="AA17" s="55"/>
      <c r="AB17" s="55"/>
      <c r="AC17" s="55"/>
      <c r="AD17" s="55"/>
      <c r="AE17" s="55"/>
      <c r="AF17" s="55"/>
      <c r="AG17" s="55"/>
      <c r="AH17" s="135"/>
      <c r="AI17" s="63"/>
      <c r="AJ17" s="63" t="s">
        <v>342</v>
      </c>
      <c r="AK17" s="442">
        <f>E6</f>
        <v>0</v>
      </c>
      <c r="AL17" s="443"/>
      <c r="AO17" s="172">
        <v>20</v>
      </c>
      <c r="AP17" s="171">
        <v>20</v>
      </c>
      <c r="AR17" s="515"/>
      <c r="AS17" s="515"/>
      <c r="AT17" s="515"/>
      <c r="AU17" s="515"/>
      <c r="AV17" s="515"/>
      <c r="AW17" s="515"/>
      <c r="AX17" s="515"/>
      <c r="BB17" s="515"/>
      <c r="BC17" s="515"/>
      <c r="BD17" s="515"/>
      <c r="BE17" s="515"/>
      <c r="BF17" s="515"/>
      <c r="BG17" s="515"/>
      <c r="BH17" s="515"/>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row>
    <row r="18" spans="1:257" ht="15.95" customHeight="1" x14ac:dyDescent="0.2">
      <c r="A18" s="45"/>
      <c r="B18" s="52"/>
      <c r="C18" s="53"/>
      <c r="D18" s="53"/>
      <c r="E18" s="53"/>
      <c r="F18" s="133"/>
      <c r="G18" s="55"/>
      <c r="H18" s="56"/>
      <c r="I18" s="63" t="s">
        <v>238</v>
      </c>
      <c r="J18" s="61" t="s">
        <v>211</v>
      </c>
      <c r="K18" s="61"/>
      <c r="L18" s="78"/>
      <c r="M18" s="78"/>
      <c r="N18" s="78"/>
      <c r="O18" s="78"/>
      <c r="P18" s="78"/>
      <c r="Q18" s="78"/>
      <c r="R18" s="61"/>
      <c r="S18" s="61"/>
      <c r="T18" s="78"/>
      <c r="U18" s="63" t="s">
        <v>208</v>
      </c>
      <c r="V18" s="135"/>
      <c r="W18" s="161" t="s">
        <v>237</v>
      </c>
      <c r="X18" s="55"/>
      <c r="Y18" s="56"/>
      <c r="Z18" s="56"/>
      <c r="AA18" s="55"/>
      <c r="AB18" s="55"/>
      <c r="AC18" s="55"/>
      <c r="AD18" s="55"/>
      <c r="AE18" s="55"/>
      <c r="AF18" s="55"/>
      <c r="AG18" s="55"/>
      <c r="AH18" s="135"/>
      <c r="AI18" s="434" t="s">
        <v>345</v>
      </c>
      <c r="AJ18" s="434"/>
      <c r="AK18" s="513">
        <f>VLOOKUP($AG$6,データ!B48:C148,2)</f>
        <v>0</v>
      </c>
      <c r="AL18" s="514"/>
      <c r="AR18" s="515"/>
      <c r="AS18" s="515"/>
      <c r="AT18" s="515"/>
      <c r="AU18" s="515"/>
      <c r="AV18" s="515"/>
      <c r="AW18" s="515"/>
      <c r="AX18" s="515"/>
      <c r="BB18" s="515"/>
      <c r="BC18" s="515"/>
      <c r="BD18" s="515"/>
      <c r="BE18" s="515"/>
      <c r="BF18" s="515"/>
      <c r="BG18" s="515"/>
      <c r="BH18" s="515"/>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row>
    <row r="19" spans="1:257" ht="15.95" customHeight="1" x14ac:dyDescent="0.2">
      <c r="A19" s="45"/>
      <c r="B19" s="52"/>
      <c r="C19" s="53"/>
      <c r="D19" s="53"/>
      <c r="E19" s="53"/>
      <c r="F19" s="133"/>
      <c r="G19" s="55"/>
      <c r="H19" s="56"/>
      <c r="I19" s="63" t="s">
        <v>236</v>
      </c>
      <c r="J19" s="61" t="s">
        <v>209</v>
      </c>
      <c r="K19" s="61"/>
      <c r="L19" s="78"/>
      <c r="M19" s="78"/>
      <c r="N19" s="78"/>
      <c r="O19" s="78"/>
      <c r="P19" s="78"/>
      <c r="Q19" s="78"/>
      <c r="R19" s="78"/>
      <c r="S19" s="61"/>
      <c r="T19" s="78"/>
      <c r="U19" s="63" t="s">
        <v>208</v>
      </c>
      <c r="V19" s="135"/>
      <c r="W19" s="111"/>
      <c r="X19" s="161" t="s">
        <v>235</v>
      </c>
      <c r="Y19" s="56"/>
      <c r="Z19" s="56"/>
      <c r="AA19" s="55"/>
      <c r="AB19" s="55"/>
      <c r="AC19" s="55"/>
      <c r="AD19" s="55"/>
      <c r="AE19" s="55"/>
      <c r="AF19" s="55"/>
      <c r="AG19" s="55"/>
      <c r="AH19" s="135"/>
      <c r="AI19" s="434" t="s">
        <v>346</v>
      </c>
      <c r="AJ19" s="434"/>
      <c r="AK19" s="518">
        <f>VLOOKUP($E$6,データ!B48:D148,3)</f>
        <v>0</v>
      </c>
      <c r="AL19" s="519"/>
      <c r="AO19" s="73">
        <f>VLOOKUP($AG$6,データ!$B$48:$D$148,2)</f>
        <v>0</v>
      </c>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pans="1:257" ht="15.95" customHeight="1" x14ac:dyDescent="0.15">
      <c r="A20" s="45"/>
      <c r="B20" s="52"/>
      <c r="C20" s="53"/>
      <c r="D20" s="53"/>
      <c r="E20" s="53"/>
      <c r="F20" s="133"/>
      <c r="G20" s="161"/>
      <c r="H20" s="56"/>
      <c r="I20" s="63"/>
      <c r="J20" s="61"/>
      <c r="K20" s="61"/>
      <c r="L20" s="78"/>
      <c r="M20" s="78"/>
      <c r="N20" s="78"/>
      <c r="O20" s="78"/>
      <c r="P20" s="78"/>
      <c r="Q20" s="78"/>
      <c r="R20" s="61"/>
      <c r="S20" s="61"/>
      <c r="T20" s="78"/>
      <c r="U20" s="63"/>
      <c r="V20" s="135"/>
      <c r="W20" s="111"/>
      <c r="X20" s="161" t="s">
        <v>234</v>
      </c>
      <c r="Y20" s="56"/>
      <c r="Z20" s="56"/>
      <c r="AA20" s="55"/>
      <c r="AB20" s="55"/>
      <c r="AC20" s="55"/>
      <c r="AD20" s="55"/>
      <c r="AE20" s="55"/>
      <c r="AF20" s="55"/>
      <c r="AG20" s="55"/>
      <c r="AH20" s="135"/>
      <c r="AI20" s="434"/>
      <c r="AJ20" s="434"/>
      <c r="AK20" s="516"/>
      <c r="AL20" s="517"/>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pans="1:257" ht="15.95" customHeight="1" x14ac:dyDescent="0.15">
      <c r="A21" s="45"/>
      <c r="B21" s="52"/>
      <c r="C21" s="53"/>
      <c r="D21" s="53"/>
      <c r="E21" s="53"/>
      <c r="F21" s="133"/>
      <c r="G21" s="161" t="s">
        <v>233</v>
      </c>
      <c r="H21" s="56"/>
      <c r="I21" s="63"/>
      <c r="J21" s="73"/>
      <c r="K21" s="160"/>
      <c r="L21" s="78"/>
      <c r="M21" s="78"/>
      <c r="N21" s="78"/>
      <c r="O21" s="78"/>
      <c r="P21" s="78"/>
      <c r="Q21" s="78"/>
      <c r="R21" s="61"/>
      <c r="S21" s="61"/>
      <c r="T21" s="78"/>
      <c r="U21" s="63"/>
      <c r="V21" s="135"/>
      <c r="W21" s="111"/>
      <c r="X21" s="387" t="s">
        <v>552</v>
      </c>
      <c r="Y21" s="56"/>
      <c r="Z21" s="56"/>
      <c r="AA21" s="55"/>
      <c r="AB21" s="55"/>
      <c r="AC21" s="55"/>
      <c r="AD21" s="55"/>
      <c r="AE21" s="55"/>
      <c r="AF21" s="55"/>
      <c r="AG21" s="55"/>
      <c r="AH21" s="135"/>
      <c r="AI21" s="434"/>
      <c r="AJ21" s="434"/>
      <c r="AK21" s="516"/>
      <c r="AL21" s="517"/>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pans="1:257" ht="15.95" customHeight="1" x14ac:dyDescent="0.15">
      <c r="A22" s="45"/>
      <c r="B22" s="52"/>
      <c r="C22" s="53"/>
      <c r="D22" s="53"/>
      <c r="E22" s="53"/>
      <c r="F22" s="133"/>
      <c r="G22" s="73"/>
      <c r="H22" s="56" t="s">
        <v>232</v>
      </c>
      <c r="I22" s="63"/>
      <c r="J22" s="73"/>
      <c r="K22" s="160"/>
      <c r="L22" s="78"/>
      <c r="M22" s="78"/>
      <c r="N22" s="78"/>
      <c r="O22" s="78"/>
      <c r="P22" s="78"/>
      <c r="Q22" s="78"/>
      <c r="R22" s="61"/>
      <c r="S22" s="61"/>
      <c r="T22" s="78"/>
      <c r="U22" s="63"/>
      <c r="V22" s="135"/>
      <c r="W22" s="111"/>
      <c r="X22" s="55" t="s">
        <v>231</v>
      </c>
      <c r="Y22" s="56"/>
      <c r="Z22" s="56"/>
      <c r="AA22" s="55"/>
      <c r="AB22" s="55"/>
      <c r="AC22" s="55"/>
      <c r="AD22" s="55"/>
      <c r="AE22" s="55"/>
      <c r="AF22" s="55"/>
      <c r="AG22" s="55"/>
      <c r="AH22" s="135"/>
      <c r="AI22" s="216"/>
      <c r="AJ22" s="216"/>
      <c r="AK22" s="218"/>
      <c r="AL22" s="219"/>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pans="1:257" ht="15.95" customHeight="1" x14ac:dyDescent="0.15">
      <c r="A23" s="45"/>
      <c r="B23" s="52"/>
      <c r="C23" s="53"/>
      <c r="D23" s="53"/>
      <c r="E23" s="53"/>
      <c r="F23" s="133"/>
      <c r="G23" s="55"/>
      <c r="H23" s="56" t="s">
        <v>230</v>
      </c>
      <c r="I23" s="63"/>
      <c r="J23" s="73"/>
      <c r="K23" s="160"/>
      <c r="L23" s="78"/>
      <c r="M23" s="78"/>
      <c r="N23" s="78"/>
      <c r="O23" s="78"/>
      <c r="P23" s="78"/>
      <c r="Q23" s="78"/>
      <c r="R23" s="61"/>
      <c r="S23" s="61"/>
      <c r="T23" s="78"/>
      <c r="U23" s="63"/>
      <c r="V23" s="135"/>
      <c r="W23" s="111"/>
      <c r="X23" s="55"/>
      <c r="Y23" s="56"/>
      <c r="Z23" s="56"/>
      <c r="AA23" s="55"/>
      <c r="AB23" s="55"/>
      <c r="AC23" s="55"/>
      <c r="AD23" s="55"/>
      <c r="AE23" s="55"/>
      <c r="AF23" s="55"/>
      <c r="AG23" s="55"/>
      <c r="AH23" s="135"/>
      <c r="AI23" s="216"/>
      <c r="AJ23" s="216"/>
      <c r="AK23" s="218"/>
      <c r="AL23" s="219"/>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row>
    <row r="24" spans="1:257" ht="15.95" customHeight="1" x14ac:dyDescent="0.15">
      <c r="A24" s="45"/>
      <c r="B24" s="120"/>
      <c r="C24" s="121"/>
      <c r="D24" s="121"/>
      <c r="E24" s="121"/>
      <c r="F24" s="134"/>
      <c r="G24" s="128"/>
      <c r="H24" s="122"/>
      <c r="I24" s="123"/>
      <c r="J24" s="124"/>
      <c r="K24" s="125"/>
      <c r="L24" s="126"/>
      <c r="M24" s="126"/>
      <c r="N24" s="126"/>
      <c r="O24" s="126"/>
      <c r="P24" s="126"/>
      <c r="Q24" s="126"/>
      <c r="R24" s="127"/>
      <c r="S24" s="127"/>
      <c r="T24" s="126"/>
      <c r="U24" s="123"/>
      <c r="V24" s="136"/>
      <c r="W24" s="132"/>
      <c r="X24" s="128"/>
      <c r="Y24" s="122"/>
      <c r="Z24" s="122"/>
      <c r="AA24" s="128"/>
      <c r="AB24" s="128"/>
      <c r="AC24" s="128"/>
      <c r="AD24" s="128"/>
      <c r="AE24" s="128"/>
      <c r="AF24" s="128"/>
      <c r="AG24" s="128"/>
      <c r="AH24" s="136"/>
      <c r="AI24" s="220"/>
      <c r="AJ24" s="128"/>
      <c r="AK24" s="128"/>
      <c r="AL24" s="221"/>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row r="25" spans="1:257" ht="15.95" customHeight="1" x14ac:dyDescent="0.2">
      <c r="A25" s="45"/>
      <c r="B25" s="80" t="s">
        <v>229</v>
      </c>
      <c r="C25" s="56"/>
      <c r="D25" s="56"/>
      <c r="E25" s="56"/>
      <c r="F25" s="135"/>
      <c r="G25" s="55" t="s">
        <v>228</v>
      </c>
      <c r="H25" s="55"/>
      <c r="I25" s="55"/>
      <c r="J25" s="55"/>
      <c r="K25" s="55"/>
      <c r="L25" s="56"/>
      <c r="M25" s="56"/>
      <c r="N25" s="56"/>
      <c r="O25" s="56"/>
      <c r="P25" s="56"/>
      <c r="Q25" s="56"/>
      <c r="R25" s="56"/>
      <c r="S25" s="55"/>
      <c r="T25" s="56"/>
      <c r="U25" s="159" t="s">
        <v>227</v>
      </c>
      <c r="V25" s="135"/>
      <c r="W25" s="56" t="s">
        <v>170</v>
      </c>
      <c r="X25" s="57"/>
      <c r="Y25" s="56"/>
      <c r="Z25" s="56"/>
      <c r="AA25" s="57"/>
      <c r="AB25" s="55"/>
      <c r="AC25" s="55"/>
      <c r="AD25" s="55"/>
      <c r="AE25" s="55"/>
      <c r="AF25" s="55"/>
      <c r="AG25" s="55"/>
      <c r="AH25" s="135"/>
      <c r="AI25" s="56"/>
      <c r="AJ25" s="56"/>
      <c r="AK25" s="56"/>
      <c r="AL25" s="58"/>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c r="II25" s="24"/>
      <c r="IJ25" s="24"/>
      <c r="IK25" s="24"/>
      <c r="IL25" s="24"/>
      <c r="IM25" s="24"/>
      <c r="IN25" s="24"/>
      <c r="IO25" s="24"/>
      <c r="IP25" s="24"/>
      <c r="IQ25" s="24"/>
      <c r="IR25" s="24"/>
      <c r="IS25" s="24"/>
      <c r="IT25" s="24"/>
      <c r="IU25" s="24"/>
      <c r="IV25" s="24"/>
    </row>
    <row r="26" spans="1:257" ht="15.95" customHeight="1" x14ac:dyDescent="0.2">
      <c r="A26" s="45"/>
      <c r="B26" s="67"/>
      <c r="C26" s="56"/>
      <c r="D26" s="56"/>
      <c r="E26" s="56"/>
      <c r="F26" s="135"/>
      <c r="G26" s="55"/>
      <c r="H26" s="55"/>
      <c r="I26" s="55"/>
      <c r="J26" s="55"/>
      <c r="K26" s="55"/>
      <c r="L26" s="56"/>
      <c r="M26" s="56"/>
      <c r="N26" s="56"/>
      <c r="O26" s="56"/>
      <c r="P26" s="56"/>
      <c r="Q26" s="56"/>
      <c r="R26" s="56"/>
      <c r="S26" s="55"/>
      <c r="T26" s="56"/>
      <c r="U26" s="159"/>
      <c r="V26" s="135"/>
      <c r="W26" s="111"/>
      <c r="X26" s="159" t="s">
        <v>226</v>
      </c>
      <c r="Y26" s="60" t="e">
        <f>FIXED(AK27,0,TRUE)&amp;"×"&amp;FIXED(AK28,0,TRUE)&amp;"×"&amp;FIXED(AK29,2,TRUE)&amp;"×"&amp;FIXED(AK30,1,TRUE)</f>
        <v>#N/A</v>
      </c>
      <c r="Z26" s="82"/>
      <c r="AA26" s="57"/>
      <c r="AB26" s="60"/>
      <c r="AC26" s="55"/>
      <c r="AD26" s="55"/>
      <c r="AE26" s="55"/>
      <c r="AF26" s="55"/>
      <c r="AG26" s="55"/>
      <c r="AH26" s="135"/>
      <c r="AI26" s="56"/>
      <c r="AJ26" s="56"/>
      <c r="AK26" s="56"/>
      <c r="AL26" s="58"/>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c r="II26" s="24"/>
      <c r="IJ26" s="24"/>
      <c r="IK26" s="24"/>
      <c r="IL26" s="24"/>
      <c r="IM26" s="24"/>
      <c r="IN26" s="24"/>
      <c r="IO26" s="24"/>
      <c r="IP26" s="24"/>
      <c r="IQ26" s="24"/>
      <c r="IR26" s="24"/>
      <c r="IS26" s="24"/>
      <c r="IT26" s="24"/>
      <c r="IU26" s="24"/>
      <c r="IV26" s="24"/>
    </row>
    <row r="27" spans="1:257" ht="15.95" customHeight="1" x14ac:dyDescent="0.15">
      <c r="A27" s="45"/>
      <c r="B27" s="52"/>
      <c r="C27" s="78"/>
      <c r="D27" s="63" t="s">
        <v>225</v>
      </c>
      <c r="E27" s="170">
        <f>X6</f>
        <v>0</v>
      </c>
      <c r="F27" s="169" t="s">
        <v>224</v>
      </c>
      <c r="G27" s="61" t="s">
        <v>223</v>
      </c>
      <c r="H27" s="56"/>
      <c r="I27" s="63" t="s">
        <v>222</v>
      </c>
      <c r="J27" s="61" t="s">
        <v>221</v>
      </c>
      <c r="K27" s="61"/>
      <c r="L27" s="78"/>
      <c r="M27" s="78"/>
      <c r="N27" s="78"/>
      <c r="O27" s="78"/>
      <c r="P27" s="78"/>
      <c r="Q27" s="78"/>
      <c r="R27" s="61"/>
      <c r="S27" s="61"/>
      <c r="T27" s="78"/>
      <c r="U27" s="63" t="s">
        <v>220</v>
      </c>
      <c r="V27" s="135"/>
      <c r="W27" s="111"/>
      <c r="X27" s="112" t="s">
        <v>219</v>
      </c>
      <c r="Y27" s="441" t="e">
        <f>ROUNDUP(AK27*AK28*AK29*AK30,1)</f>
        <v>#N/A</v>
      </c>
      <c r="Z27" s="441"/>
      <c r="AA27" s="60" t="s">
        <v>218</v>
      </c>
      <c r="AB27" s="60"/>
      <c r="AC27" s="55"/>
      <c r="AD27" s="55"/>
      <c r="AE27" s="55"/>
      <c r="AF27" s="55"/>
      <c r="AG27" s="55"/>
      <c r="AH27" s="135"/>
      <c r="AI27" s="63"/>
      <c r="AJ27" s="63" t="s">
        <v>343</v>
      </c>
      <c r="AK27" s="442" t="e">
        <f>VLOOKUP($X$6,$AO$15:$AP$17,2)</f>
        <v>#N/A</v>
      </c>
      <c r="AL27" s="443"/>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c r="HY27" s="24"/>
      <c r="HZ27" s="24"/>
      <c r="IA27" s="24"/>
      <c r="IB27" s="24"/>
      <c r="IC27" s="24"/>
      <c r="ID27" s="24"/>
      <c r="IE27" s="24"/>
      <c r="IF27" s="24"/>
      <c r="IG27" s="24"/>
      <c r="IH27" s="24"/>
      <c r="II27" s="24"/>
      <c r="IJ27" s="24"/>
      <c r="IK27" s="24"/>
      <c r="IL27" s="24"/>
      <c r="IM27" s="24"/>
      <c r="IN27" s="24"/>
      <c r="IO27" s="24"/>
      <c r="IP27" s="24"/>
      <c r="IQ27" s="24"/>
      <c r="IR27" s="24"/>
      <c r="IS27" s="24"/>
      <c r="IT27" s="24"/>
      <c r="IU27" s="24"/>
      <c r="IV27" s="24"/>
    </row>
    <row r="28" spans="1:257" ht="15.95" customHeight="1" x14ac:dyDescent="0.15">
      <c r="A28" s="45"/>
      <c r="B28" s="52"/>
      <c r="C28" s="78"/>
      <c r="D28" s="63" t="s">
        <v>217</v>
      </c>
      <c r="E28" s="170">
        <f>AA6</f>
        <v>0</v>
      </c>
      <c r="F28" s="169" t="s">
        <v>216</v>
      </c>
      <c r="G28" s="55"/>
      <c r="H28" s="56"/>
      <c r="I28" s="63" t="s">
        <v>215</v>
      </c>
      <c r="J28" s="61" t="s">
        <v>214</v>
      </c>
      <c r="K28" s="61"/>
      <c r="L28" s="78"/>
      <c r="M28" s="78"/>
      <c r="N28" s="78"/>
      <c r="O28" s="78"/>
      <c r="P28" s="78"/>
      <c r="Q28" s="78"/>
      <c r="R28" s="61"/>
      <c r="S28" s="61"/>
      <c r="T28" s="78"/>
      <c r="U28" s="63" t="s">
        <v>213</v>
      </c>
      <c r="V28" s="135"/>
      <c r="W28" s="111"/>
      <c r="X28" s="55"/>
      <c r="Y28" s="56"/>
      <c r="Z28" s="56"/>
      <c r="AA28" s="55"/>
      <c r="AB28" s="55"/>
      <c r="AC28" s="55"/>
      <c r="AD28" s="55"/>
      <c r="AE28" s="55"/>
      <c r="AF28" s="55"/>
      <c r="AG28" s="55"/>
      <c r="AH28" s="135"/>
      <c r="AI28" s="63"/>
      <c r="AJ28" s="63" t="s">
        <v>344</v>
      </c>
      <c r="AK28" s="442">
        <f>AA6</f>
        <v>0</v>
      </c>
      <c r="AL28" s="443"/>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c r="IU28" s="24"/>
      <c r="IV28" s="24"/>
    </row>
    <row r="29" spans="1:257" ht="15.95" customHeight="1" x14ac:dyDescent="0.2">
      <c r="A29" s="45"/>
      <c r="B29" s="52"/>
      <c r="C29" s="56"/>
      <c r="D29" s="56"/>
      <c r="E29" s="56"/>
      <c r="F29" s="135"/>
      <c r="G29" s="55"/>
      <c r="H29" s="56"/>
      <c r="I29" s="63" t="s">
        <v>212</v>
      </c>
      <c r="J29" s="61" t="s">
        <v>211</v>
      </c>
      <c r="K29" s="61"/>
      <c r="L29" s="78"/>
      <c r="M29" s="78"/>
      <c r="N29" s="78"/>
      <c r="O29" s="78"/>
      <c r="P29" s="78"/>
      <c r="Q29" s="78"/>
      <c r="R29" s="61"/>
      <c r="S29" s="61"/>
      <c r="T29" s="78"/>
      <c r="U29" s="63" t="s">
        <v>208</v>
      </c>
      <c r="V29" s="135"/>
      <c r="W29" s="73"/>
      <c r="X29" s="55"/>
      <c r="Y29" s="56"/>
      <c r="Z29" s="56"/>
      <c r="AA29" s="55"/>
      <c r="AB29" s="55"/>
      <c r="AC29" s="55"/>
      <c r="AD29" s="55"/>
      <c r="AE29" s="55"/>
      <c r="AF29" s="55"/>
      <c r="AG29" s="55"/>
      <c r="AH29" s="135"/>
      <c r="AI29" s="434" t="s">
        <v>345</v>
      </c>
      <c r="AJ29" s="434"/>
      <c r="AK29" s="513">
        <f>VLOOKUP($AG$6,データ!B48:C81,2)</f>
        <v>0</v>
      </c>
      <c r="AL29" s="51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c r="IU29" s="24"/>
      <c r="IV29" s="24"/>
    </row>
    <row r="30" spans="1:257" ht="15.95" customHeight="1" x14ac:dyDescent="0.2">
      <c r="A30" s="45"/>
      <c r="B30" s="54"/>
      <c r="C30" s="56"/>
      <c r="D30" s="56"/>
      <c r="E30" s="56"/>
      <c r="F30" s="135"/>
      <c r="G30" s="55"/>
      <c r="H30" s="56"/>
      <c r="I30" s="63" t="s">
        <v>210</v>
      </c>
      <c r="J30" s="61" t="s">
        <v>209</v>
      </c>
      <c r="K30" s="61"/>
      <c r="L30" s="78"/>
      <c r="M30" s="78"/>
      <c r="N30" s="78"/>
      <c r="O30" s="78"/>
      <c r="P30" s="78"/>
      <c r="Q30" s="78"/>
      <c r="R30" s="78"/>
      <c r="S30" s="61"/>
      <c r="T30" s="78"/>
      <c r="U30" s="63" t="s">
        <v>208</v>
      </c>
      <c r="V30" s="135"/>
      <c r="W30" s="111"/>
      <c r="X30" s="161"/>
      <c r="Y30" s="56"/>
      <c r="Z30" s="56"/>
      <c r="AA30" s="55"/>
      <c r="AB30" s="55"/>
      <c r="AC30" s="55"/>
      <c r="AD30" s="55"/>
      <c r="AE30" s="55"/>
      <c r="AF30" s="55"/>
      <c r="AG30" s="55"/>
      <c r="AH30" s="135"/>
      <c r="AI30" s="434" t="s">
        <v>346</v>
      </c>
      <c r="AJ30" s="434"/>
      <c r="AK30" s="518">
        <f>VLOOKUP($E$6,データ!B48:D81,3)</f>
        <v>0</v>
      </c>
      <c r="AL30" s="519"/>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c r="II30" s="24"/>
      <c r="IJ30" s="24"/>
      <c r="IK30" s="24"/>
      <c r="IL30" s="24"/>
      <c r="IM30" s="24"/>
      <c r="IN30" s="24"/>
      <c r="IO30" s="24"/>
      <c r="IP30" s="24"/>
      <c r="IQ30" s="24"/>
      <c r="IR30" s="24"/>
      <c r="IS30" s="24"/>
      <c r="IT30" s="24"/>
      <c r="IU30" s="24"/>
      <c r="IV30" s="24"/>
    </row>
    <row r="31" spans="1:257" ht="15.95" customHeight="1" x14ac:dyDescent="0.15">
      <c r="A31" s="45"/>
      <c r="B31" s="130"/>
      <c r="C31" s="122"/>
      <c r="D31" s="122"/>
      <c r="E31" s="122"/>
      <c r="F31" s="136"/>
      <c r="G31" s="128"/>
      <c r="H31" s="122"/>
      <c r="I31" s="123"/>
      <c r="J31" s="127"/>
      <c r="K31" s="127"/>
      <c r="L31" s="126"/>
      <c r="M31" s="126"/>
      <c r="N31" s="126"/>
      <c r="O31" s="126"/>
      <c r="P31" s="126"/>
      <c r="Q31" s="126"/>
      <c r="R31" s="127"/>
      <c r="S31" s="127"/>
      <c r="T31" s="126"/>
      <c r="U31" s="123"/>
      <c r="V31" s="136"/>
      <c r="W31" s="132"/>
      <c r="X31" s="138"/>
      <c r="Y31" s="122"/>
      <c r="Z31" s="122"/>
      <c r="AA31" s="128"/>
      <c r="AB31" s="128"/>
      <c r="AC31" s="128"/>
      <c r="AD31" s="128"/>
      <c r="AE31" s="128"/>
      <c r="AF31" s="128"/>
      <c r="AG31" s="128"/>
      <c r="AH31" s="136"/>
      <c r="AI31" s="504"/>
      <c r="AJ31" s="504"/>
      <c r="AK31" s="478"/>
      <c r="AL31" s="479"/>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row>
    <row r="32" spans="1:257" ht="24.75" customHeight="1" x14ac:dyDescent="0.15">
      <c r="A32" s="45"/>
      <c r="B32" s="80" t="s">
        <v>174</v>
      </c>
      <c r="C32" s="56"/>
      <c r="D32" s="56"/>
      <c r="E32" s="56"/>
      <c r="F32" s="137"/>
      <c r="G32" s="111" t="s">
        <v>127</v>
      </c>
      <c r="H32" s="55"/>
      <c r="I32" s="55"/>
      <c r="J32" s="55"/>
      <c r="K32" s="55"/>
      <c r="L32" s="55"/>
      <c r="M32" s="55"/>
      <c r="N32" s="55"/>
      <c r="O32" s="55"/>
      <c r="P32" s="56"/>
      <c r="Q32" s="56"/>
      <c r="R32" s="55"/>
      <c r="S32" s="55"/>
      <c r="T32" s="55"/>
      <c r="U32" s="61"/>
      <c r="V32" s="55" t="s">
        <v>207</v>
      </c>
      <c r="W32" s="167"/>
      <c r="X32" s="166"/>
      <c r="Y32" s="168"/>
      <c r="Z32" s="166"/>
      <c r="AA32" s="167"/>
      <c r="AB32" s="166"/>
      <c r="AC32" s="168"/>
      <c r="AD32" s="166"/>
      <c r="AE32" s="167"/>
      <c r="AF32" s="166"/>
      <c r="AG32" s="168"/>
      <c r="AH32" s="166"/>
      <c r="AI32" s="167"/>
      <c r="AJ32" s="166"/>
      <c r="AK32" s="55"/>
      <c r="AL32" s="72"/>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c r="II32" s="24"/>
      <c r="IJ32" s="24"/>
      <c r="IK32" s="24"/>
      <c r="IL32" s="24"/>
      <c r="IM32" s="24"/>
      <c r="IN32" s="24"/>
      <c r="IO32" s="24"/>
      <c r="IP32" s="24"/>
      <c r="IQ32" s="24"/>
      <c r="IR32" s="24"/>
      <c r="IS32" s="24"/>
      <c r="IT32" s="24"/>
      <c r="IU32" s="24"/>
      <c r="IV32" s="24"/>
      <c r="IW32" s="24"/>
    </row>
    <row r="33" spans="1:257" ht="20.100000000000001" customHeight="1" x14ac:dyDescent="0.15">
      <c r="A33" s="45"/>
      <c r="B33" s="52" t="s">
        <v>206</v>
      </c>
      <c r="C33" s="56"/>
      <c r="D33" s="56"/>
      <c r="E33" s="56"/>
      <c r="F33" s="135"/>
      <c r="G33" s="55"/>
      <c r="H33" s="497" t="s">
        <v>205</v>
      </c>
      <c r="I33" s="497"/>
      <c r="J33" s="497"/>
      <c r="K33" s="497"/>
      <c r="L33" s="497"/>
      <c r="M33" s="497"/>
      <c r="N33" s="497"/>
      <c r="O33" s="497"/>
      <c r="P33" s="423" t="e">
        <f>Y16+Y27</f>
        <v>#N/A</v>
      </c>
      <c r="Q33" s="424"/>
      <c r="R33" s="425"/>
      <c r="S33" s="429" t="s">
        <v>204</v>
      </c>
      <c r="T33" s="430"/>
      <c r="U33" s="165"/>
      <c r="V33" s="487"/>
      <c r="W33" s="488"/>
      <c r="X33" s="488"/>
      <c r="Y33" s="488"/>
      <c r="Z33" s="488"/>
      <c r="AA33" s="488"/>
      <c r="AB33" s="488"/>
      <c r="AC33" s="488"/>
      <c r="AD33" s="488"/>
      <c r="AE33" s="488"/>
      <c r="AF33" s="488"/>
      <c r="AG33" s="488"/>
      <c r="AH33" s="488"/>
      <c r="AI33" s="488"/>
      <c r="AJ33" s="488"/>
      <c r="AK33" s="489"/>
      <c r="AL33" s="72"/>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c r="HY33" s="24"/>
      <c r="HZ33" s="24"/>
      <c r="IA33" s="24"/>
      <c r="IB33" s="24"/>
      <c r="IC33" s="24"/>
      <c r="ID33" s="24"/>
      <c r="IE33" s="24"/>
      <c r="IF33" s="24"/>
      <c r="IG33" s="24"/>
      <c r="IH33" s="24"/>
      <c r="II33" s="24"/>
      <c r="IJ33" s="24"/>
      <c r="IK33" s="24"/>
      <c r="IL33" s="24"/>
      <c r="IM33" s="24"/>
      <c r="IN33" s="24"/>
      <c r="IO33" s="24"/>
      <c r="IP33" s="24"/>
      <c r="IQ33" s="24"/>
      <c r="IR33" s="24"/>
      <c r="IS33" s="24"/>
      <c r="IT33" s="24"/>
      <c r="IU33" s="24"/>
      <c r="IV33" s="24"/>
      <c r="IW33" s="24"/>
    </row>
    <row r="34" spans="1:257" ht="20.100000000000001" customHeight="1" x14ac:dyDescent="0.15">
      <c r="A34" s="45"/>
      <c r="B34" s="54"/>
      <c r="C34" s="56"/>
      <c r="D34" s="56"/>
      <c r="E34" s="56"/>
      <c r="F34" s="135"/>
      <c r="G34" s="55"/>
      <c r="H34" s="498" t="s">
        <v>203</v>
      </c>
      <c r="I34" s="498"/>
      <c r="J34" s="498"/>
      <c r="K34" s="498"/>
      <c r="L34" s="498"/>
      <c r="M34" s="498"/>
      <c r="N34" s="498"/>
      <c r="O34" s="498"/>
      <c r="P34" s="423" t="e">
        <f>製品一覧!AK117</f>
        <v>#N/A</v>
      </c>
      <c r="Q34" s="424"/>
      <c r="R34" s="425"/>
      <c r="S34" s="429" t="s">
        <v>202</v>
      </c>
      <c r="T34" s="430"/>
      <c r="U34" s="165"/>
      <c r="V34" s="490"/>
      <c r="W34" s="491"/>
      <c r="X34" s="491"/>
      <c r="Y34" s="491"/>
      <c r="Z34" s="491"/>
      <c r="AA34" s="491"/>
      <c r="AB34" s="491"/>
      <c r="AC34" s="491"/>
      <c r="AD34" s="491"/>
      <c r="AE34" s="491"/>
      <c r="AF34" s="491"/>
      <c r="AG34" s="491"/>
      <c r="AH34" s="491"/>
      <c r="AI34" s="491"/>
      <c r="AJ34" s="491"/>
      <c r="AK34" s="492"/>
      <c r="AL34" s="72"/>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c r="IW34" s="24"/>
    </row>
    <row r="35" spans="1:257" ht="15.95" customHeight="1" x14ac:dyDescent="0.15">
      <c r="A35" s="45"/>
      <c r="B35" s="54"/>
      <c r="C35" s="56"/>
      <c r="D35" s="56"/>
      <c r="E35" s="56"/>
      <c r="F35" s="135"/>
      <c r="G35" s="77"/>
      <c r="H35" s="73"/>
      <c r="I35" s="73"/>
      <c r="J35" s="55"/>
      <c r="K35" s="55"/>
      <c r="L35" s="55"/>
      <c r="M35" s="55"/>
      <c r="N35" s="56"/>
      <c r="O35" s="55"/>
      <c r="P35" s="56"/>
      <c r="Q35" s="56"/>
      <c r="R35" s="55"/>
      <c r="S35" s="55"/>
      <c r="T35" s="55"/>
      <c r="U35" s="55"/>
      <c r="V35" s="501"/>
      <c r="W35" s="502"/>
      <c r="X35" s="502"/>
      <c r="Y35" s="502"/>
      <c r="Z35" s="502"/>
      <c r="AA35" s="502"/>
      <c r="AB35" s="502"/>
      <c r="AC35" s="502"/>
      <c r="AD35" s="502"/>
      <c r="AE35" s="502"/>
      <c r="AF35" s="502"/>
      <c r="AG35" s="502"/>
      <c r="AH35" s="502"/>
      <c r="AI35" s="502"/>
      <c r="AJ35" s="502"/>
      <c r="AK35" s="503"/>
      <c r="AL35" s="72"/>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c r="IW35" s="24"/>
    </row>
    <row r="36" spans="1:257" ht="18.75" customHeight="1" thickBot="1" x14ac:dyDescent="0.2">
      <c r="A36" s="45"/>
      <c r="B36" s="54"/>
      <c r="C36" s="56"/>
      <c r="D36" s="56"/>
      <c r="E36" s="56"/>
      <c r="F36" s="135"/>
      <c r="G36" s="111" t="s">
        <v>175</v>
      </c>
      <c r="H36" s="89"/>
      <c r="I36" s="89"/>
      <c r="J36" s="89"/>
      <c r="K36" s="75"/>
      <c r="L36" s="161"/>
      <c r="M36" s="55"/>
      <c r="N36" s="55"/>
      <c r="O36" s="55"/>
      <c r="P36" s="56"/>
      <c r="Q36" s="56"/>
      <c r="R36" s="55"/>
      <c r="S36" s="55"/>
      <c r="T36" s="55"/>
      <c r="U36" s="55"/>
      <c r="V36" s="55"/>
      <c r="W36" s="55"/>
      <c r="X36" s="55"/>
      <c r="Y36" s="55"/>
      <c r="Z36" s="55"/>
      <c r="AA36" s="55"/>
      <c r="AB36" s="55"/>
      <c r="AC36" s="55"/>
      <c r="AD36" s="55"/>
      <c r="AE36" s="56"/>
      <c r="AF36" s="56"/>
      <c r="AG36" s="55"/>
      <c r="AH36" s="55"/>
      <c r="AI36" s="55"/>
      <c r="AJ36" s="56"/>
      <c r="AK36" s="55"/>
      <c r="AL36" s="72"/>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c r="IW36" s="24"/>
    </row>
    <row r="37" spans="1:257" ht="15.95" customHeight="1" x14ac:dyDescent="0.15">
      <c r="A37" s="45"/>
      <c r="B37" s="54"/>
      <c r="C37" s="56"/>
      <c r="D37" s="56"/>
      <c r="E37" s="56"/>
      <c r="F37" s="135"/>
      <c r="G37" s="55"/>
      <c r="H37" s="421" t="s">
        <v>129</v>
      </c>
      <c r="I37" s="422"/>
      <c r="J37" s="422"/>
      <c r="K37" s="118" t="s">
        <v>130</v>
      </c>
      <c r="L37" s="419" t="s">
        <v>333</v>
      </c>
      <c r="M37" s="419"/>
      <c r="N37" s="419"/>
      <c r="O37" s="420"/>
      <c r="P37" s="412" t="s">
        <v>57</v>
      </c>
      <c r="Q37" s="413"/>
      <c r="R37" s="413"/>
      <c r="S37" s="414"/>
      <c r="T37" s="426" t="s">
        <v>187</v>
      </c>
      <c r="U37" s="499"/>
      <c r="V37" s="499"/>
      <c r="W37" s="499"/>
      <c r="X37" s="499"/>
      <c r="Y37" s="499"/>
      <c r="Z37" s="499"/>
      <c r="AA37" s="499"/>
      <c r="AB37" s="499"/>
      <c r="AC37" s="499"/>
      <c r="AD37" s="499"/>
      <c r="AE37" s="499"/>
      <c r="AF37" s="499"/>
      <c r="AG37" s="500"/>
      <c r="AH37" s="55"/>
      <c r="AI37" s="55"/>
      <c r="AJ37" s="56"/>
      <c r="AK37" s="55"/>
      <c r="AL37" s="72"/>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row>
    <row r="38" spans="1:257" ht="30" customHeight="1" thickBot="1" x14ac:dyDescent="0.25">
      <c r="A38" s="45"/>
      <c r="B38" s="54"/>
      <c r="C38" s="56"/>
      <c r="D38" s="56"/>
      <c r="E38" s="56"/>
      <c r="F38" s="135"/>
      <c r="G38" s="55"/>
      <c r="H38" s="493">
        <f>H6</f>
        <v>0</v>
      </c>
      <c r="I38" s="494"/>
      <c r="J38" s="494"/>
      <c r="K38" s="119" t="s">
        <v>130</v>
      </c>
      <c r="L38" s="495">
        <f>L6</f>
        <v>0</v>
      </c>
      <c r="M38" s="495"/>
      <c r="N38" s="495"/>
      <c r="O38" s="496"/>
      <c r="P38" s="401">
        <f>Q6</f>
        <v>0</v>
      </c>
      <c r="Q38" s="402"/>
      <c r="R38" s="402"/>
      <c r="S38" s="403"/>
      <c r="T38" s="480"/>
      <c r="U38" s="481"/>
      <c r="V38" s="481"/>
      <c r="W38" s="481"/>
      <c r="X38" s="481"/>
      <c r="Y38" s="481"/>
      <c r="Z38" s="481"/>
      <c r="AA38" s="481"/>
      <c r="AB38" s="481"/>
      <c r="AC38" s="481"/>
      <c r="AD38" s="481"/>
      <c r="AE38" s="481"/>
      <c r="AF38" s="481"/>
      <c r="AG38" s="482"/>
      <c r="AH38" s="55"/>
      <c r="AI38" s="55"/>
      <c r="AJ38" s="56"/>
      <c r="AK38" s="55"/>
      <c r="AL38" s="72"/>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c r="HY38" s="24"/>
      <c r="HZ38" s="24"/>
      <c r="IA38" s="24"/>
      <c r="IB38" s="24"/>
      <c r="IC38" s="24"/>
      <c r="ID38" s="24"/>
      <c r="IE38" s="24"/>
      <c r="IF38" s="24"/>
      <c r="IG38" s="24"/>
      <c r="IH38" s="24"/>
      <c r="II38" s="24"/>
      <c r="IJ38" s="24"/>
      <c r="IK38" s="24"/>
      <c r="IL38" s="24"/>
      <c r="IM38" s="24"/>
      <c r="IN38" s="24"/>
      <c r="IO38" s="24"/>
      <c r="IP38" s="24"/>
      <c r="IQ38" s="24"/>
      <c r="IR38" s="24"/>
      <c r="IS38" s="24"/>
      <c r="IT38" s="24"/>
      <c r="IU38" s="24"/>
      <c r="IV38" s="24"/>
    </row>
    <row r="39" spans="1:257" ht="18" customHeight="1" x14ac:dyDescent="0.15">
      <c r="A39" s="45"/>
      <c r="B39" s="54"/>
      <c r="C39" s="56"/>
      <c r="D39" s="56"/>
      <c r="E39" s="56"/>
      <c r="F39" s="135"/>
      <c r="G39" s="55"/>
      <c r="H39" s="108"/>
      <c r="I39" s="110"/>
      <c r="J39" s="106"/>
      <c r="K39" s="107"/>
      <c r="L39" s="108"/>
      <c r="M39" s="108"/>
      <c r="N39" s="108"/>
      <c r="O39" s="108"/>
      <c r="P39" s="106"/>
      <c r="Q39" s="107"/>
      <c r="R39" s="108"/>
      <c r="S39" s="108"/>
      <c r="T39" s="409" t="s">
        <v>628</v>
      </c>
      <c r="U39" s="409"/>
      <c r="V39" s="409"/>
      <c r="W39" s="409"/>
      <c r="X39" s="409"/>
      <c r="Y39" s="409"/>
      <c r="Z39" s="409"/>
      <c r="AA39" s="409"/>
      <c r="AB39" s="409"/>
      <c r="AC39" s="409"/>
      <c r="AD39" s="409"/>
      <c r="AE39" s="409"/>
      <c r="AF39" s="409"/>
      <c r="AG39" s="409"/>
      <c r="AH39" s="409"/>
      <c r="AI39" s="409"/>
      <c r="AJ39" s="409"/>
      <c r="AK39" s="409"/>
      <c r="AL39" s="410"/>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row>
    <row r="40" spans="1:257" ht="18" customHeight="1" x14ac:dyDescent="0.15">
      <c r="A40" s="45"/>
      <c r="B40" s="54"/>
      <c r="C40" s="56"/>
      <c r="D40" s="56"/>
      <c r="E40" s="56"/>
      <c r="F40" s="135"/>
      <c r="G40" s="116"/>
      <c r="H40" s="485" t="s">
        <v>201</v>
      </c>
      <c r="I40" s="485"/>
      <c r="J40" s="485"/>
      <c r="K40" s="485"/>
      <c r="L40" s="485"/>
      <c r="M40" s="485"/>
      <c r="N40" s="485"/>
      <c r="O40" s="485"/>
      <c r="P40" s="485"/>
      <c r="Q40" s="485"/>
      <c r="R40" s="485"/>
      <c r="S40" s="485"/>
      <c r="T40" s="485"/>
      <c r="U40" s="485"/>
      <c r="V40" s="485"/>
      <c r="W40" s="485"/>
      <c r="X40" s="485"/>
      <c r="Y40" s="485"/>
      <c r="Z40" s="485"/>
      <c r="AA40" s="485"/>
      <c r="AB40" s="485"/>
      <c r="AC40" s="485"/>
      <c r="AD40" s="485"/>
      <c r="AE40" s="485"/>
      <c r="AF40" s="485"/>
      <c r="AG40" s="485"/>
      <c r="AH40" s="485"/>
      <c r="AI40" s="485"/>
      <c r="AJ40" s="485"/>
      <c r="AK40" s="485"/>
      <c r="AL40" s="486"/>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row>
    <row r="41" spans="1:257" ht="15.95" customHeight="1" x14ac:dyDescent="0.15">
      <c r="A41" s="45"/>
      <c r="B41" s="54"/>
      <c r="C41" s="56"/>
      <c r="D41" s="56"/>
      <c r="E41" s="56"/>
      <c r="F41" s="135"/>
      <c r="G41" s="116"/>
      <c r="H41" s="485" t="s">
        <v>557</v>
      </c>
      <c r="I41" s="485"/>
      <c r="J41" s="485"/>
      <c r="K41" s="485"/>
      <c r="L41" s="485"/>
      <c r="M41" s="485"/>
      <c r="N41" s="485"/>
      <c r="O41" s="485"/>
      <c r="P41" s="485"/>
      <c r="Q41" s="485"/>
      <c r="R41" s="485"/>
      <c r="S41" s="485"/>
      <c r="T41" s="485"/>
      <c r="U41" s="485"/>
      <c r="V41" s="485"/>
      <c r="W41" s="485"/>
      <c r="X41" s="485"/>
      <c r="Y41" s="485"/>
      <c r="Z41" s="485"/>
      <c r="AA41" s="485"/>
      <c r="AB41" s="485"/>
      <c r="AC41" s="485"/>
      <c r="AD41" s="485"/>
      <c r="AE41" s="485"/>
      <c r="AF41" s="485"/>
      <c r="AG41" s="485"/>
      <c r="AH41" s="485"/>
      <c r="AI41" s="485"/>
      <c r="AJ41" s="485"/>
      <c r="AK41" s="485"/>
      <c r="AL41" s="486"/>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c r="IW41" s="24"/>
    </row>
    <row r="42" spans="1:257" ht="15.95" customHeight="1" thickBot="1" x14ac:dyDescent="0.2">
      <c r="A42" s="45"/>
      <c r="B42" s="64"/>
      <c r="C42" s="65"/>
      <c r="D42" s="65"/>
      <c r="E42" s="65"/>
      <c r="F42" s="164"/>
      <c r="G42" s="117"/>
      <c r="H42" s="483" t="s">
        <v>195</v>
      </c>
      <c r="I42" s="483"/>
      <c r="J42" s="483"/>
      <c r="K42" s="483"/>
      <c r="L42" s="483"/>
      <c r="M42" s="483"/>
      <c r="N42" s="483"/>
      <c r="O42" s="483"/>
      <c r="P42" s="483"/>
      <c r="Q42" s="483"/>
      <c r="R42" s="483"/>
      <c r="S42" s="483"/>
      <c r="T42" s="483"/>
      <c r="U42" s="483"/>
      <c r="V42" s="483"/>
      <c r="W42" s="483"/>
      <c r="X42" s="483"/>
      <c r="Y42" s="483"/>
      <c r="Z42" s="483"/>
      <c r="AA42" s="483"/>
      <c r="AB42" s="483"/>
      <c r="AC42" s="483"/>
      <c r="AD42" s="483"/>
      <c r="AE42" s="483"/>
      <c r="AF42" s="483"/>
      <c r="AG42" s="483"/>
      <c r="AH42" s="483"/>
      <c r="AI42" s="483"/>
      <c r="AJ42" s="483"/>
      <c r="AK42" s="483"/>
      <c r="AL42" s="484"/>
      <c r="AO42" s="24"/>
      <c r="AP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c r="IW42" s="24"/>
    </row>
    <row r="43" spans="1:257" ht="15.95" customHeight="1" x14ac:dyDescent="0.15">
      <c r="A43" s="45"/>
      <c r="B43" s="48"/>
      <c r="C43" s="48"/>
      <c r="D43" s="48"/>
      <c r="E43" s="48"/>
      <c r="F43" s="48"/>
      <c r="G43" s="48"/>
      <c r="H43" s="48"/>
      <c r="I43" s="48"/>
      <c r="J43" s="48"/>
      <c r="K43" s="48"/>
      <c r="L43" s="48"/>
      <c r="M43" s="83"/>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83" t="s">
        <v>634</v>
      </c>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c r="HY43" s="24"/>
      <c r="HZ43" s="24"/>
      <c r="IA43" s="24"/>
      <c r="IB43" s="24"/>
      <c r="IC43" s="24"/>
      <c r="ID43" s="24"/>
      <c r="IE43" s="24"/>
      <c r="IF43" s="24"/>
      <c r="IG43" s="24"/>
      <c r="IH43" s="24"/>
      <c r="II43" s="24"/>
      <c r="IJ43" s="24"/>
      <c r="IK43" s="24"/>
      <c r="IL43" s="24"/>
      <c r="IM43" s="24"/>
      <c r="IN43" s="24"/>
      <c r="IO43" s="24"/>
      <c r="IP43" s="24"/>
      <c r="IQ43" s="24"/>
      <c r="IR43" s="24"/>
      <c r="IS43" s="24"/>
      <c r="IT43" s="24"/>
      <c r="IU43" s="24"/>
      <c r="IV43" s="24"/>
      <c r="IW43" s="24"/>
    </row>
    <row r="44" spans="1:257" ht="14.25" x14ac:dyDescent="0.15">
      <c r="A44" s="24"/>
      <c r="B44" s="27"/>
      <c r="C44" s="24"/>
      <c r="D44" s="24"/>
      <c r="E44" s="24"/>
      <c r="F44" s="24"/>
      <c r="G44" s="24"/>
      <c r="H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c r="HW44" s="24"/>
      <c r="HX44" s="24"/>
      <c r="HY44" s="24"/>
      <c r="HZ44" s="24"/>
      <c r="IA44" s="24"/>
      <c r="IB44" s="24"/>
      <c r="IC44" s="24"/>
      <c r="ID44" s="24"/>
      <c r="IE44" s="24"/>
      <c r="IF44" s="24"/>
      <c r="IG44" s="24"/>
      <c r="IH44" s="24"/>
      <c r="II44" s="24"/>
      <c r="IJ44" s="24"/>
      <c r="IK44" s="24"/>
      <c r="IL44" s="24"/>
      <c r="IM44" s="24"/>
      <c r="IN44" s="24"/>
      <c r="IO44" s="24"/>
      <c r="IP44" s="24"/>
      <c r="IQ44" s="24"/>
      <c r="IR44" s="24"/>
      <c r="IS44" s="24"/>
      <c r="IT44" s="24"/>
      <c r="IU44" s="24"/>
      <c r="IV44" s="24"/>
      <c r="IW44" s="24"/>
    </row>
    <row r="45" spans="1:257" ht="14.25" x14ac:dyDescent="0.15">
      <c r="A45" s="24"/>
      <c r="B45" s="24"/>
      <c r="C45" s="24"/>
      <c r="D45" s="24"/>
      <c r="E45" s="24"/>
      <c r="F45" s="24"/>
      <c r="G45" s="24"/>
      <c r="H45" s="24"/>
      <c r="M45" s="396"/>
      <c r="N45" s="396"/>
      <c r="O45" s="396"/>
      <c r="P45" s="24"/>
      <c r="Q45" s="24"/>
      <c r="R45" s="395"/>
      <c r="S45" s="395"/>
      <c r="T45" s="395"/>
      <c r="U45" s="395"/>
      <c r="V45" s="395"/>
      <c r="W45" s="395"/>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c r="HY45" s="24"/>
      <c r="HZ45" s="24"/>
      <c r="IA45" s="24"/>
      <c r="IB45" s="24"/>
      <c r="IC45" s="24"/>
      <c r="ID45" s="24"/>
      <c r="IE45" s="24"/>
      <c r="IF45" s="24"/>
      <c r="IG45" s="24"/>
      <c r="IH45" s="24"/>
      <c r="II45" s="24"/>
      <c r="IJ45" s="24"/>
      <c r="IK45" s="24"/>
      <c r="IL45" s="24"/>
      <c r="IM45" s="24"/>
      <c r="IN45" s="24"/>
      <c r="IO45" s="24"/>
      <c r="IP45" s="24"/>
      <c r="IQ45" s="24"/>
      <c r="IR45" s="24"/>
      <c r="IS45" s="24"/>
      <c r="IT45" s="24"/>
      <c r="IU45" s="24"/>
      <c r="IV45" s="24"/>
      <c r="IW45" s="24"/>
    </row>
    <row r="46" spans="1:257" ht="14.25" x14ac:dyDescent="0.15">
      <c r="A46" s="24"/>
      <c r="B46" s="24"/>
      <c r="C46" s="24"/>
      <c r="D46" s="24"/>
      <c r="E46" s="24"/>
      <c r="F46" s="24"/>
      <c r="G46" s="24"/>
      <c r="H46" s="24"/>
      <c r="M46" s="24"/>
      <c r="N46" s="24"/>
      <c r="O46" s="24"/>
      <c r="P46" s="395"/>
      <c r="Q46" s="395"/>
      <c r="R46" s="395"/>
      <c r="S46" s="395"/>
      <c r="T46" s="395"/>
      <c r="U46" s="395"/>
      <c r="V46" s="395"/>
      <c r="W46" s="395"/>
      <c r="X46" s="395"/>
      <c r="Y46" s="395"/>
      <c r="Z46" s="395"/>
      <c r="AA46" s="395"/>
      <c r="AB46" s="395"/>
      <c r="AC46" s="395"/>
      <c r="AD46" s="395"/>
      <c r="AE46" s="395"/>
      <c r="AF46" s="395"/>
      <c r="AG46" s="395"/>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c r="IU46" s="24"/>
      <c r="IV46" s="24"/>
      <c r="IW46" s="24"/>
    </row>
    <row r="47" spans="1:257" ht="14.25" x14ac:dyDescent="0.15">
      <c r="A47" s="24"/>
      <c r="B47" s="24"/>
      <c r="C47" s="24"/>
      <c r="D47" s="24"/>
      <c r="E47" s="24"/>
      <c r="F47" s="24"/>
      <c r="G47" s="24"/>
      <c r="H47" s="24"/>
      <c r="I47" s="24"/>
      <c r="J47" s="24"/>
      <c r="K47" s="24"/>
      <c r="L47" s="24"/>
      <c r="M47" s="24"/>
      <c r="N47" s="24"/>
      <c r="O47" s="24"/>
      <c r="P47" s="24"/>
      <c r="Q47" s="24"/>
      <c r="R47" s="24"/>
      <c r="S47" s="24"/>
      <c r="T47" s="395"/>
      <c r="U47" s="395"/>
      <c r="V47" s="395"/>
      <c r="W47" s="395"/>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c r="IN47" s="24"/>
      <c r="IO47" s="24"/>
      <c r="IP47" s="24"/>
      <c r="IQ47" s="24"/>
      <c r="IR47" s="24"/>
      <c r="IS47" s="24"/>
      <c r="IT47" s="24"/>
      <c r="IU47" s="24"/>
      <c r="IV47" s="24"/>
      <c r="IW47" s="24"/>
    </row>
    <row r="48" spans="1:257" ht="14.25" x14ac:dyDescent="0.1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c r="IW48" s="24"/>
    </row>
    <row r="49" spans="1:257" ht="14.25" x14ac:dyDescent="0.15">
      <c r="A49" s="24"/>
      <c r="B49" s="24"/>
      <c r="C49" s="24"/>
      <c r="D49" s="24"/>
      <c r="E49" s="24"/>
      <c r="F49" s="24"/>
      <c r="G49" s="24"/>
      <c r="H49" s="24"/>
      <c r="I49" s="24"/>
      <c r="J49" s="24"/>
      <c r="K49" s="24"/>
      <c r="L49" s="24"/>
      <c r="M49" s="24"/>
      <c r="N49" s="24"/>
      <c r="O49" s="395"/>
      <c r="P49" s="395"/>
      <c r="Q49" s="395"/>
      <c r="R49" s="24"/>
      <c r="S49" s="24"/>
      <c r="T49" s="395"/>
      <c r="U49" s="395"/>
      <c r="V49" s="395"/>
      <c r="W49" s="395"/>
      <c r="X49" s="395"/>
      <c r="Y49" s="395"/>
      <c r="Z49" s="395"/>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c r="HY49" s="24"/>
      <c r="HZ49" s="24"/>
      <c r="IA49" s="24"/>
      <c r="IB49" s="24"/>
      <c r="IC49" s="24"/>
      <c r="ID49" s="24"/>
      <c r="IE49" s="24"/>
      <c r="IF49" s="24"/>
      <c r="IG49" s="24"/>
      <c r="IH49" s="24"/>
      <c r="II49" s="24"/>
      <c r="IJ49" s="24"/>
      <c r="IK49" s="24"/>
      <c r="IL49" s="24"/>
      <c r="IM49" s="24"/>
      <c r="IN49" s="24"/>
      <c r="IO49" s="24"/>
      <c r="IP49" s="24"/>
      <c r="IQ49" s="24"/>
      <c r="IR49" s="24"/>
      <c r="IS49" s="24"/>
      <c r="IT49" s="24"/>
      <c r="IU49" s="24"/>
      <c r="IV49" s="24"/>
      <c r="IW49" s="24"/>
    </row>
    <row r="50" spans="1:257" ht="14.25" x14ac:dyDescent="0.15">
      <c r="A50" s="24"/>
      <c r="B50" s="24"/>
      <c r="C50" s="24"/>
      <c r="D50" s="24"/>
      <c r="E50" s="24"/>
      <c r="F50" s="24"/>
      <c r="G50" s="24"/>
      <c r="H50" s="24"/>
      <c r="I50" s="24"/>
      <c r="J50" s="24"/>
      <c r="K50" s="24"/>
      <c r="L50" s="24"/>
      <c r="M50" s="24"/>
      <c r="N50" s="24"/>
      <c r="O50" s="24"/>
      <c r="P50" s="24"/>
      <c r="Q50" s="24"/>
      <c r="R50" s="24"/>
      <c r="S50" s="24"/>
      <c r="T50" s="395"/>
      <c r="U50" s="395"/>
      <c r="V50" s="395"/>
      <c r="W50" s="395"/>
      <c r="X50" s="395"/>
      <c r="Y50" s="395"/>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row>
    <row r="51" spans="1:257" ht="14.25" x14ac:dyDescent="0.1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24"/>
      <c r="IW51" s="24"/>
    </row>
    <row r="52" spans="1:257" ht="14.25" x14ac:dyDescent="0.1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c r="EW52" s="24"/>
      <c r="EX52" s="24"/>
      <c r="EY52" s="24"/>
      <c r="EZ52" s="24"/>
      <c r="FA52" s="24"/>
      <c r="FB52" s="24"/>
      <c r="FC52" s="24"/>
      <c r="FD52" s="24"/>
      <c r="FE52" s="24"/>
      <c r="FF52" s="24"/>
      <c r="FG52" s="24"/>
      <c r="FH52" s="24"/>
      <c r="FI52" s="24"/>
      <c r="FJ52" s="24"/>
      <c r="FK52" s="24"/>
      <c r="FL52" s="24"/>
      <c r="FM52" s="24"/>
      <c r="FN52" s="24"/>
      <c r="FO52" s="24"/>
      <c r="FP52" s="24"/>
      <c r="FQ52" s="24"/>
      <c r="FR52" s="24"/>
      <c r="FS52" s="24"/>
      <c r="FT52" s="24"/>
      <c r="FU52" s="24"/>
      <c r="FV52" s="24"/>
      <c r="FW52" s="24"/>
      <c r="FX52" s="24"/>
      <c r="FY52" s="24"/>
      <c r="FZ52" s="24"/>
      <c r="GA52" s="24"/>
      <c r="GB52" s="24"/>
      <c r="GC52" s="24"/>
      <c r="GD52" s="24"/>
      <c r="GE52" s="24"/>
      <c r="GF52" s="24"/>
      <c r="GG52" s="24"/>
      <c r="GH52" s="24"/>
      <c r="GI52" s="24"/>
      <c r="GJ52" s="24"/>
      <c r="GK52" s="24"/>
      <c r="GL52" s="24"/>
      <c r="GM52" s="24"/>
      <c r="GN52" s="24"/>
      <c r="GO52" s="24"/>
      <c r="GP52" s="24"/>
      <c r="GQ52" s="24"/>
      <c r="GR52" s="24"/>
      <c r="GS52" s="24"/>
      <c r="GT52" s="24"/>
      <c r="GU52" s="24"/>
      <c r="GV52" s="24"/>
      <c r="GW52" s="24"/>
      <c r="GX52" s="24"/>
      <c r="GY52" s="24"/>
      <c r="GZ52" s="24"/>
      <c r="HA52" s="24"/>
      <c r="HB52" s="24"/>
      <c r="HC52" s="24"/>
      <c r="HD52" s="24"/>
      <c r="HE52" s="24"/>
      <c r="HF52" s="24"/>
      <c r="HG52" s="24"/>
      <c r="HH52" s="24"/>
      <c r="HI52" s="24"/>
      <c r="HJ52" s="24"/>
      <c r="HK52" s="24"/>
      <c r="HL52" s="24"/>
      <c r="HM52" s="24"/>
      <c r="HN52" s="24"/>
      <c r="HO52" s="24"/>
      <c r="HP52" s="24"/>
      <c r="HQ52" s="24"/>
      <c r="HR52" s="24"/>
      <c r="HS52" s="24"/>
      <c r="HT52" s="24"/>
      <c r="HU52" s="24"/>
      <c r="HV52" s="24"/>
      <c r="HW52" s="24"/>
      <c r="HX52" s="24"/>
      <c r="HY52" s="24"/>
      <c r="HZ52" s="24"/>
      <c r="IA52" s="24"/>
      <c r="IB52" s="24"/>
      <c r="IC52" s="24"/>
      <c r="ID52" s="24"/>
      <c r="IE52" s="24"/>
      <c r="IF52" s="24"/>
      <c r="IG52" s="24"/>
      <c r="IH52" s="24"/>
      <c r="II52" s="24"/>
      <c r="IJ52" s="24"/>
      <c r="IK52" s="24"/>
      <c r="IL52" s="24"/>
      <c r="IM52" s="24"/>
      <c r="IN52" s="24"/>
      <c r="IO52" s="24"/>
      <c r="IP52" s="24"/>
      <c r="IQ52" s="24"/>
      <c r="IR52" s="24"/>
      <c r="IS52" s="24"/>
      <c r="IT52" s="24"/>
      <c r="IU52" s="24"/>
      <c r="IV52" s="24"/>
      <c r="IW52" s="24"/>
    </row>
    <row r="53" spans="1:257" ht="14.25" x14ac:dyDescent="0.15">
      <c r="A53" s="24"/>
      <c r="B53" s="24"/>
      <c r="C53" s="24"/>
      <c r="D53" s="24"/>
      <c r="E53" s="24"/>
      <c r="F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c r="IW53" s="24"/>
    </row>
    <row r="54" spans="1:257" ht="14.25" x14ac:dyDescent="0.1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c r="EW54" s="24"/>
      <c r="EX54" s="24"/>
      <c r="EY54" s="24"/>
      <c r="EZ54" s="24"/>
      <c r="FA54" s="24"/>
      <c r="FB54" s="24"/>
      <c r="FC54" s="24"/>
      <c r="FD54" s="24"/>
      <c r="FE54" s="24"/>
      <c r="FF54" s="24"/>
      <c r="FG54" s="24"/>
      <c r="FH54" s="24"/>
      <c r="FI54" s="24"/>
      <c r="FJ54" s="24"/>
      <c r="FK54" s="24"/>
      <c r="FL54" s="24"/>
      <c r="FM54" s="24"/>
      <c r="FN54" s="24"/>
      <c r="FO54" s="24"/>
      <c r="FP54" s="24"/>
      <c r="FQ54" s="24"/>
      <c r="FR54" s="24"/>
      <c r="FS54" s="24"/>
      <c r="FT54" s="24"/>
      <c r="FU54" s="24"/>
      <c r="FV54" s="24"/>
      <c r="FW54" s="24"/>
      <c r="FX54" s="24"/>
      <c r="FY54" s="24"/>
      <c r="FZ54" s="24"/>
      <c r="GA54" s="24"/>
      <c r="GB54" s="24"/>
      <c r="GC54" s="24"/>
      <c r="GD54" s="24"/>
      <c r="GE54" s="24"/>
      <c r="GF54" s="24"/>
      <c r="GG54" s="24"/>
      <c r="GH54" s="24"/>
      <c r="GI54" s="24"/>
      <c r="GJ54" s="24"/>
      <c r="GK54" s="24"/>
      <c r="GL54" s="24"/>
      <c r="GM54" s="24"/>
      <c r="GN54" s="24"/>
      <c r="GO54" s="24"/>
      <c r="GP54" s="24"/>
      <c r="GQ54" s="24"/>
      <c r="GR54" s="24"/>
      <c r="GS54" s="24"/>
      <c r="GT54" s="24"/>
      <c r="GU54" s="24"/>
      <c r="GV54" s="24"/>
      <c r="GW54" s="24"/>
      <c r="GX54" s="24"/>
      <c r="GY54" s="24"/>
      <c r="GZ54" s="24"/>
      <c r="HA54" s="24"/>
      <c r="HB54" s="24"/>
      <c r="HC54" s="24"/>
      <c r="HD54" s="24"/>
      <c r="HE54" s="24"/>
      <c r="HF54" s="24"/>
      <c r="HG54" s="24"/>
      <c r="HH54" s="24"/>
      <c r="HI54" s="24"/>
      <c r="HJ54" s="24"/>
      <c r="HK54" s="24"/>
      <c r="HL54" s="24"/>
      <c r="HM54" s="24"/>
      <c r="HN54" s="24"/>
      <c r="HO54" s="24"/>
      <c r="HP54" s="24"/>
      <c r="HQ54" s="24"/>
      <c r="HR54" s="24"/>
      <c r="HS54" s="24"/>
      <c r="HT54" s="24"/>
      <c r="HU54" s="24"/>
      <c r="HV54" s="24"/>
      <c r="HW54" s="24"/>
      <c r="HX54" s="24"/>
      <c r="HY54" s="24"/>
      <c r="HZ54" s="24"/>
      <c r="IA54" s="24"/>
      <c r="IB54" s="24"/>
      <c r="IC54" s="24"/>
      <c r="ID54" s="24"/>
      <c r="IE54" s="24"/>
      <c r="IF54" s="24"/>
      <c r="IG54" s="24"/>
      <c r="IH54" s="24"/>
      <c r="II54" s="24"/>
      <c r="IJ54" s="24"/>
      <c r="IK54" s="24"/>
      <c r="IL54" s="24"/>
      <c r="IM54" s="24"/>
      <c r="IN54" s="24"/>
      <c r="IO54" s="24"/>
      <c r="IP54" s="24"/>
      <c r="IQ54" s="24"/>
      <c r="IR54" s="24"/>
      <c r="IS54" s="24"/>
      <c r="IT54" s="24"/>
      <c r="IU54" s="24"/>
      <c r="IV54" s="24"/>
      <c r="IW54" s="24"/>
    </row>
    <row r="55" spans="1:257" ht="14.25" x14ac:dyDescent="0.1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row>
    <row r="56" spans="1:257" ht="14.25" x14ac:dyDescent="0.1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row>
    <row r="57" spans="1:257" ht="14.25" x14ac:dyDescent="0.1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c r="GH57" s="24"/>
      <c r="GI57" s="24"/>
      <c r="GJ57" s="24"/>
      <c r="GK57" s="24"/>
      <c r="GL57" s="24"/>
      <c r="GM57" s="24"/>
      <c r="GN57" s="24"/>
      <c r="GO57" s="24"/>
      <c r="GP57" s="24"/>
      <c r="GQ57" s="24"/>
      <c r="GR57" s="24"/>
      <c r="GS57" s="24"/>
      <c r="GT57" s="24"/>
      <c r="GU57" s="24"/>
      <c r="GV57" s="24"/>
      <c r="GW57" s="24"/>
      <c r="GX57" s="24"/>
      <c r="GY57" s="24"/>
      <c r="GZ57" s="24"/>
      <c r="HA57" s="24"/>
      <c r="HB57" s="24"/>
      <c r="HC57" s="24"/>
      <c r="HD57" s="24"/>
      <c r="HE57" s="24"/>
      <c r="HF57" s="24"/>
      <c r="HG57" s="24"/>
      <c r="HH57" s="24"/>
      <c r="HI57" s="24"/>
      <c r="HJ57" s="24"/>
      <c r="HK57" s="24"/>
      <c r="HL57" s="24"/>
      <c r="HM57" s="24"/>
      <c r="HN57" s="24"/>
      <c r="HO57" s="24"/>
      <c r="HP57" s="24"/>
      <c r="HQ57" s="24"/>
      <c r="HR57" s="24"/>
      <c r="HS57" s="24"/>
      <c r="HT57" s="24"/>
      <c r="HU57" s="24"/>
      <c r="HV57" s="24"/>
      <c r="HW57" s="24"/>
      <c r="HX57" s="24"/>
      <c r="HY57" s="24"/>
      <c r="HZ57" s="24"/>
      <c r="IA57" s="24"/>
      <c r="IB57" s="24"/>
      <c r="IC57" s="24"/>
      <c r="ID57" s="24"/>
      <c r="IE57" s="24"/>
      <c r="IF57" s="24"/>
      <c r="IG57" s="24"/>
      <c r="IH57" s="24"/>
      <c r="II57" s="24"/>
      <c r="IJ57" s="24"/>
      <c r="IK57" s="24"/>
      <c r="IL57" s="24"/>
      <c r="IM57" s="24"/>
      <c r="IN57" s="24"/>
      <c r="IO57" s="24"/>
      <c r="IP57" s="24"/>
      <c r="IQ57" s="24"/>
      <c r="IR57" s="24"/>
      <c r="IS57" s="24"/>
      <c r="IT57" s="24"/>
      <c r="IU57" s="24"/>
      <c r="IV57" s="24"/>
      <c r="IW57" s="24"/>
    </row>
    <row r="58" spans="1:257" ht="14.25" x14ac:dyDescent="0.1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c r="IV58" s="24"/>
      <c r="IW58" s="24"/>
    </row>
    <row r="59" spans="1:257" ht="14.25" x14ac:dyDescent="0.1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c r="IW59" s="24"/>
    </row>
    <row r="60" spans="1:257" ht="14.25" x14ac:dyDescent="0.1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24"/>
      <c r="IW60" s="24"/>
    </row>
    <row r="61" spans="1:257" ht="14.25" x14ac:dyDescent="0.1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row>
    <row r="62" spans="1:257" ht="14.25" x14ac:dyDescent="0.1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c r="EW62" s="24"/>
      <c r="EX62" s="24"/>
      <c r="EY62" s="24"/>
      <c r="EZ62" s="24"/>
      <c r="FA62" s="24"/>
      <c r="FB62" s="24"/>
      <c r="FC62" s="24"/>
      <c r="FD62" s="24"/>
      <c r="FE62" s="24"/>
      <c r="FF62" s="24"/>
      <c r="FG62" s="24"/>
      <c r="FH62" s="24"/>
      <c r="FI62" s="24"/>
      <c r="FJ62" s="24"/>
      <c r="FK62" s="24"/>
      <c r="FL62" s="24"/>
      <c r="FM62" s="24"/>
      <c r="FN62" s="24"/>
      <c r="FO62" s="24"/>
      <c r="FP62" s="24"/>
      <c r="FQ62" s="24"/>
      <c r="FR62" s="24"/>
      <c r="FS62" s="24"/>
      <c r="FT62" s="24"/>
      <c r="FU62" s="24"/>
      <c r="FV62" s="24"/>
      <c r="FW62" s="24"/>
      <c r="FX62" s="24"/>
      <c r="FY62" s="24"/>
      <c r="FZ62" s="24"/>
      <c r="GA62" s="24"/>
      <c r="GB62" s="24"/>
      <c r="GC62" s="24"/>
      <c r="GD62" s="24"/>
      <c r="GE62" s="24"/>
      <c r="GF62" s="24"/>
      <c r="GG62" s="24"/>
      <c r="GH62" s="24"/>
      <c r="GI62" s="24"/>
      <c r="GJ62" s="24"/>
      <c r="GK62" s="24"/>
      <c r="GL62" s="24"/>
      <c r="GM62" s="24"/>
      <c r="GN62" s="24"/>
      <c r="GO62" s="24"/>
      <c r="GP62" s="24"/>
      <c r="GQ62" s="24"/>
      <c r="GR62" s="24"/>
      <c r="GS62" s="24"/>
      <c r="GT62" s="24"/>
      <c r="GU62" s="24"/>
      <c r="GV62" s="24"/>
      <c r="GW62" s="24"/>
      <c r="GX62" s="24"/>
      <c r="GY62" s="24"/>
      <c r="GZ62" s="24"/>
      <c r="HA62" s="24"/>
      <c r="HB62" s="24"/>
      <c r="HC62" s="24"/>
      <c r="HD62" s="24"/>
      <c r="HE62" s="24"/>
      <c r="HF62" s="24"/>
      <c r="HG62" s="24"/>
      <c r="HH62" s="24"/>
      <c r="HI62" s="24"/>
      <c r="HJ62" s="24"/>
      <c r="HK62" s="24"/>
      <c r="HL62" s="24"/>
      <c r="HM62" s="24"/>
      <c r="HN62" s="24"/>
      <c r="HO62" s="24"/>
      <c r="HP62" s="24"/>
      <c r="HQ62" s="24"/>
      <c r="HR62" s="24"/>
      <c r="HS62" s="24"/>
      <c r="HT62" s="24"/>
      <c r="HU62" s="24"/>
      <c r="HV62" s="24"/>
      <c r="HW62" s="24"/>
      <c r="HX62" s="24"/>
      <c r="HY62" s="24"/>
      <c r="HZ62" s="24"/>
      <c r="IA62" s="24"/>
      <c r="IB62" s="24"/>
      <c r="IC62" s="24"/>
      <c r="ID62" s="24"/>
      <c r="IE62" s="24"/>
      <c r="IF62" s="24"/>
      <c r="IG62" s="24"/>
      <c r="IH62" s="24"/>
      <c r="II62" s="24"/>
      <c r="IJ62" s="24"/>
      <c r="IK62" s="24"/>
      <c r="IL62" s="24"/>
      <c r="IM62" s="24"/>
      <c r="IN62" s="24"/>
      <c r="IO62" s="24"/>
      <c r="IP62" s="24"/>
      <c r="IQ62" s="24"/>
      <c r="IR62" s="24"/>
      <c r="IS62" s="24"/>
      <c r="IT62" s="24"/>
      <c r="IU62" s="24"/>
      <c r="IV62" s="24"/>
      <c r="IW62" s="24"/>
    </row>
    <row r="63" spans="1:257" ht="14.25" x14ac:dyDescent="0.1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c r="EW63" s="24"/>
      <c r="EX63" s="24"/>
      <c r="EY63" s="24"/>
      <c r="EZ63" s="24"/>
      <c r="FA63" s="24"/>
      <c r="FB63" s="24"/>
      <c r="FC63" s="24"/>
      <c r="FD63" s="24"/>
      <c r="FE63" s="24"/>
      <c r="FF63" s="24"/>
      <c r="FG63" s="24"/>
      <c r="FH63" s="24"/>
      <c r="FI63" s="24"/>
      <c r="FJ63" s="24"/>
      <c r="FK63" s="24"/>
      <c r="FL63" s="24"/>
      <c r="FM63" s="24"/>
      <c r="FN63" s="24"/>
      <c r="FO63" s="24"/>
      <c r="FP63" s="24"/>
      <c r="FQ63" s="24"/>
      <c r="FR63" s="24"/>
      <c r="FS63" s="24"/>
      <c r="FT63" s="24"/>
      <c r="FU63" s="24"/>
      <c r="FV63" s="24"/>
      <c r="FW63" s="24"/>
      <c r="FX63" s="24"/>
      <c r="FY63" s="24"/>
      <c r="FZ63" s="24"/>
      <c r="GA63" s="24"/>
      <c r="GB63" s="24"/>
      <c r="GC63" s="24"/>
      <c r="GD63" s="24"/>
      <c r="GE63" s="24"/>
      <c r="GF63" s="24"/>
      <c r="GG63" s="24"/>
      <c r="GH63" s="24"/>
      <c r="GI63" s="24"/>
      <c r="GJ63" s="24"/>
      <c r="GK63" s="24"/>
      <c r="GL63" s="24"/>
      <c r="GM63" s="24"/>
      <c r="GN63" s="24"/>
      <c r="GO63" s="24"/>
      <c r="GP63" s="24"/>
      <c r="GQ63" s="24"/>
      <c r="GR63" s="24"/>
      <c r="GS63" s="24"/>
      <c r="GT63" s="24"/>
      <c r="GU63" s="24"/>
      <c r="GV63" s="24"/>
      <c r="GW63" s="24"/>
      <c r="GX63" s="24"/>
      <c r="GY63" s="24"/>
      <c r="GZ63" s="24"/>
      <c r="HA63" s="24"/>
      <c r="HB63" s="24"/>
      <c r="HC63" s="24"/>
      <c r="HD63" s="24"/>
      <c r="HE63" s="24"/>
      <c r="HF63" s="24"/>
      <c r="HG63" s="24"/>
      <c r="HH63" s="24"/>
      <c r="HI63" s="24"/>
      <c r="HJ63" s="24"/>
      <c r="HK63" s="24"/>
      <c r="HL63" s="24"/>
      <c r="HM63" s="24"/>
      <c r="HN63" s="24"/>
      <c r="HO63" s="24"/>
      <c r="HP63" s="24"/>
      <c r="HQ63" s="24"/>
      <c r="HR63" s="24"/>
      <c r="HS63" s="24"/>
      <c r="HT63" s="24"/>
      <c r="HU63" s="24"/>
      <c r="HV63" s="24"/>
      <c r="HW63" s="24"/>
      <c r="HX63" s="24"/>
      <c r="HY63" s="24"/>
      <c r="HZ63" s="24"/>
      <c r="IA63" s="24"/>
      <c r="IB63" s="24"/>
      <c r="IC63" s="24"/>
      <c r="ID63" s="24"/>
      <c r="IE63" s="24"/>
      <c r="IF63" s="24"/>
      <c r="IG63" s="24"/>
      <c r="IH63" s="24"/>
      <c r="II63" s="24"/>
      <c r="IJ63" s="24"/>
      <c r="IK63" s="24"/>
      <c r="IL63" s="24"/>
      <c r="IM63" s="24"/>
      <c r="IN63" s="24"/>
      <c r="IO63" s="24"/>
      <c r="IP63" s="24"/>
      <c r="IQ63" s="24"/>
      <c r="IR63" s="24"/>
      <c r="IS63" s="24"/>
      <c r="IT63" s="24"/>
      <c r="IU63" s="24"/>
      <c r="IV63" s="24"/>
      <c r="IW63" s="24"/>
    </row>
    <row r="64" spans="1:257" ht="14.25" x14ac:dyDescent="0.1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c r="EW64" s="24"/>
      <c r="EX64" s="24"/>
      <c r="EY64" s="24"/>
      <c r="EZ64" s="24"/>
      <c r="FA64" s="24"/>
      <c r="FB64" s="24"/>
      <c r="FC64" s="24"/>
      <c r="FD64" s="24"/>
      <c r="FE64" s="24"/>
      <c r="FF64" s="24"/>
      <c r="FG64" s="24"/>
      <c r="FH64" s="24"/>
      <c r="FI64" s="24"/>
      <c r="FJ64" s="24"/>
      <c r="FK64" s="24"/>
      <c r="FL64" s="24"/>
      <c r="FM64" s="24"/>
      <c r="FN64" s="24"/>
      <c r="FO64" s="24"/>
      <c r="FP64" s="24"/>
      <c r="FQ64" s="24"/>
      <c r="FR64" s="24"/>
      <c r="FS64" s="24"/>
      <c r="FT64" s="24"/>
      <c r="FU64" s="24"/>
      <c r="FV64" s="24"/>
      <c r="FW64" s="24"/>
      <c r="FX64" s="24"/>
      <c r="FY64" s="24"/>
      <c r="FZ64" s="24"/>
      <c r="GA64" s="24"/>
      <c r="GB64" s="24"/>
      <c r="GC64" s="24"/>
      <c r="GD64" s="24"/>
      <c r="GE64" s="24"/>
      <c r="GF64" s="24"/>
      <c r="GG64" s="24"/>
      <c r="GH64" s="24"/>
      <c r="GI64" s="24"/>
      <c r="GJ64" s="24"/>
      <c r="GK64" s="24"/>
      <c r="GL64" s="24"/>
      <c r="GM64" s="24"/>
      <c r="GN64" s="24"/>
      <c r="GO64" s="24"/>
      <c r="GP64" s="24"/>
      <c r="GQ64" s="24"/>
      <c r="GR64" s="24"/>
      <c r="GS64" s="24"/>
      <c r="GT64" s="24"/>
      <c r="GU64" s="24"/>
      <c r="GV64" s="24"/>
      <c r="GW64" s="24"/>
      <c r="GX64" s="24"/>
      <c r="GY64" s="24"/>
      <c r="GZ64" s="24"/>
      <c r="HA64" s="24"/>
      <c r="HB64" s="24"/>
      <c r="HC64" s="24"/>
      <c r="HD64" s="24"/>
      <c r="HE64" s="24"/>
      <c r="HF64" s="24"/>
      <c r="HG64" s="24"/>
      <c r="HH64" s="24"/>
      <c r="HI64" s="24"/>
      <c r="HJ64" s="24"/>
      <c r="HK64" s="24"/>
      <c r="HL64" s="24"/>
      <c r="HM64" s="24"/>
      <c r="HN64" s="24"/>
      <c r="HO64" s="24"/>
      <c r="HP64" s="24"/>
      <c r="HQ64" s="24"/>
      <c r="HR64" s="24"/>
      <c r="HS64" s="24"/>
      <c r="HT64" s="24"/>
      <c r="HU64" s="24"/>
      <c r="HV64" s="24"/>
      <c r="HW64" s="24"/>
      <c r="HX64" s="24"/>
      <c r="HY64" s="24"/>
      <c r="HZ64" s="24"/>
      <c r="IA64" s="24"/>
      <c r="IB64" s="24"/>
      <c r="IC64" s="24"/>
      <c r="ID64" s="24"/>
      <c r="IE64" s="24"/>
      <c r="IF64" s="24"/>
      <c r="IG64" s="24"/>
      <c r="IH64" s="24"/>
      <c r="II64" s="24"/>
      <c r="IJ64" s="24"/>
      <c r="IK64" s="24"/>
      <c r="IL64" s="24"/>
      <c r="IM64" s="24"/>
      <c r="IN64" s="24"/>
      <c r="IO64" s="24"/>
      <c r="IP64" s="24"/>
      <c r="IQ64" s="24"/>
      <c r="IR64" s="24"/>
      <c r="IS64" s="24"/>
      <c r="IT64" s="24"/>
      <c r="IU64" s="24"/>
      <c r="IV64" s="24"/>
      <c r="IW64" s="24"/>
    </row>
    <row r="65" spans="1:257" ht="14.25" x14ac:dyDescent="0.1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c r="GH65" s="24"/>
      <c r="GI65" s="24"/>
      <c r="GJ65" s="24"/>
      <c r="GK65" s="24"/>
      <c r="GL65" s="24"/>
      <c r="GM65" s="24"/>
      <c r="GN65" s="24"/>
      <c r="GO65" s="24"/>
      <c r="GP65" s="24"/>
      <c r="GQ65" s="24"/>
      <c r="GR65" s="24"/>
      <c r="GS65" s="24"/>
      <c r="GT65" s="24"/>
      <c r="GU65" s="24"/>
      <c r="GV65" s="24"/>
      <c r="GW65" s="24"/>
      <c r="GX65" s="24"/>
      <c r="GY65" s="24"/>
      <c r="GZ65" s="24"/>
      <c r="HA65" s="24"/>
      <c r="HB65" s="24"/>
      <c r="HC65" s="24"/>
      <c r="HD65" s="24"/>
      <c r="HE65" s="24"/>
      <c r="HF65" s="24"/>
      <c r="HG65" s="24"/>
      <c r="HH65" s="24"/>
      <c r="HI65" s="24"/>
      <c r="HJ65" s="24"/>
      <c r="HK65" s="24"/>
      <c r="HL65" s="24"/>
      <c r="HM65" s="24"/>
      <c r="HN65" s="24"/>
      <c r="HO65" s="24"/>
      <c r="HP65" s="24"/>
      <c r="HQ65" s="24"/>
      <c r="HR65" s="24"/>
      <c r="HS65" s="24"/>
      <c r="HT65" s="24"/>
      <c r="HU65" s="24"/>
      <c r="HV65" s="24"/>
      <c r="HW65" s="24"/>
      <c r="HX65" s="24"/>
      <c r="HY65" s="24"/>
      <c r="HZ65" s="24"/>
      <c r="IA65" s="24"/>
      <c r="IB65" s="24"/>
      <c r="IC65" s="24"/>
      <c r="ID65" s="24"/>
      <c r="IE65" s="24"/>
      <c r="IF65" s="24"/>
      <c r="IG65" s="24"/>
      <c r="IH65" s="24"/>
      <c r="II65" s="24"/>
      <c r="IJ65" s="24"/>
      <c r="IK65" s="24"/>
      <c r="IL65" s="24"/>
      <c r="IM65" s="24"/>
      <c r="IN65" s="24"/>
      <c r="IO65" s="24"/>
      <c r="IP65" s="24"/>
      <c r="IQ65" s="24"/>
      <c r="IR65" s="24"/>
      <c r="IS65" s="24"/>
      <c r="IT65" s="24"/>
      <c r="IU65" s="24"/>
      <c r="IV65" s="24"/>
      <c r="IW65" s="24"/>
    </row>
    <row r="66" spans="1:257" ht="14.25" x14ac:dyDescent="0.15">
      <c r="A66" s="24"/>
      <c r="B66" s="24"/>
      <c r="C66" s="24"/>
      <c r="D66" s="24"/>
      <c r="E66" s="24"/>
      <c r="F66" s="24"/>
      <c r="G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c r="EW66" s="24"/>
      <c r="EX66" s="24"/>
      <c r="EY66" s="24"/>
      <c r="EZ66" s="24"/>
      <c r="FA66" s="24"/>
      <c r="FB66" s="24"/>
      <c r="FC66" s="24"/>
      <c r="FD66" s="24"/>
      <c r="FE66" s="24"/>
      <c r="FF66" s="24"/>
      <c r="FG66" s="24"/>
      <c r="FH66" s="24"/>
      <c r="FI66" s="24"/>
      <c r="FJ66" s="24"/>
      <c r="FK66" s="24"/>
      <c r="FL66" s="24"/>
      <c r="FM66" s="24"/>
      <c r="FN66" s="24"/>
      <c r="FO66" s="24"/>
      <c r="FP66" s="24"/>
      <c r="FQ66" s="24"/>
      <c r="FR66" s="24"/>
      <c r="FS66" s="24"/>
      <c r="FT66" s="24"/>
      <c r="FU66" s="24"/>
      <c r="FV66" s="24"/>
      <c r="FW66" s="24"/>
      <c r="FX66" s="24"/>
      <c r="FY66" s="24"/>
      <c r="FZ66" s="24"/>
      <c r="GA66" s="24"/>
      <c r="GB66" s="24"/>
      <c r="GC66" s="24"/>
      <c r="GD66" s="24"/>
      <c r="GE66" s="24"/>
      <c r="GF66" s="24"/>
      <c r="GG66" s="24"/>
      <c r="GH66" s="24"/>
      <c r="GI66" s="24"/>
      <c r="GJ66" s="24"/>
      <c r="GK66" s="24"/>
      <c r="GL66" s="24"/>
      <c r="GM66" s="24"/>
      <c r="GN66" s="24"/>
      <c r="GO66" s="24"/>
      <c r="GP66" s="24"/>
      <c r="GQ66" s="24"/>
      <c r="GR66" s="24"/>
      <c r="GS66" s="24"/>
      <c r="GT66" s="24"/>
      <c r="GU66" s="24"/>
      <c r="GV66" s="24"/>
      <c r="GW66" s="24"/>
      <c r="GX66" s="24"/>
      <c r="GY66" s="24"/>
      <c r="GZ66" s="24"/>
      <c r="HA66" s="24"/>
      <c r="HB66" s="24"/>
      <c r="HC66" s="24"/>
      <c r="HD66" s="24"/>
      <c r="HE66" s="24"/>
      <c r="HF66" s="24"/>
      <c r="HG66" s="24"/>
      <c r="HH66" s="24"/>
      <c r="HI66" s="24"/>
      <c r="HJ66" s="24"/>
      <c r="HK66" s="24"/>
      <c r="HL66" s="24"/>
      <c r="HM66" s="24"/>
      <c r="HN66" s="24"/>
      <c r="HO66" s="24"/>
      <c r="HP66" s="24"/>
      <c r="HQ66" s="24"/>
      <c r="HR66" s="24"/>
      <c r="HS66" s="24"/>
      <c r="HT66" s="24"/>
      <c r="HU66" s="24"/>
      <c r="HV66" s="24"/>
      <c r="HW66" s="24"/>
      <c r="HX66" s="24"/>
      <c r="HY66" s="24"/>
      <c r="HZ66" s="24"/>
      <c r="IA66" s="24"/>
      <c r="IB66" s="24"/>
      <c r="IC66" s="24"/>
      <c r="ID66" s="24"/>
      <c r="IE66" s="24"/>
      <c r="IF66" s="24"/>
      <c r="IG66" s="24"/>
      <c r="IH66" s="24"/>
      <c r="II66" s="24"/>
      <c r="IJ66" s="24"/>
      <c r="IK66" s="24"/>
      <c r="IL66" s="24"/>
      <c r="IM66" s="24"/>
      <c r="IN66" s="24"/>
      <c r="IO66" s="24"/>
      <c r="IP66" s="24"/>
      <c r="IQ66" s="24"/>
      <c r="IR66" s="24"/>
      <c r="IS66" s="24"/>
      <c r="IT66" s="24"/>
      <c r="IU66" s="24"/>
      <c r="IV66" s="24"/>
      <c r="IW66" s="24"/>
    </row>
    <row r="67" spans="1:257" ht="14.25" x14ac:dyDescent="0.15">
      <c r="A67" s="24"/>
      <c r="B67" s="24"/>
      <c r="C67" s="24"/>
      <c r="D67" s="24"/>
      <c r="E67" s="24"/>
      <c r="F67" s="24"/>
      <c r="G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c r="EW67" s="24"/>
      <c r="EX67" s="24"/>
      <c r="EY67" s="24"/>
      <c r="EZ67" s="24"/>
      <c r="FA67" s="24"/>
      <c r="FB67" s="24"/>
      <c r="FC67" s="24"/>
      <c r="FD67" s="24"/>
      <c r="FE67" s="24"/>
      <c r="FF67" s="24"/>
      <c r="FG67" s="24"/>
      <c r="FH67" s="24"/>
      <c r="FI67" s="24"/>
      <c r="FJ67" s="24"/>
      <c r="FK67" s="24"/>
      <c r="FL67" s="24"/>
      <c r="FM67" s="24"/>
      <c r="FN67" s="24"/>
      <c r="FO67" s="24"/>
      <c r="FP67" s="24"/>
      <c r="FQ67" s="24"/>
      <c r="FR67" s="24"/>
      <c r="FS67" s="24"/>
      <c r="FT67" s="24"/>
      <c r="FU67" s="24"/>
      <c r="FV67" s="24"/>
      <c r="FW67" s="24"/>
      <c r="FX67" s="24"/>
      <c r="FY67" s="24"/>
      <c r="FZ67" s="24"/>
      <c r="GA67" s="24"/>
      <c r="GB67" s="24"/>
      <c r="GC67" s="24"/>
      <c r="GD67" s="24"/>
      <c r="GE67" s="24"/>
      <c r="GF67" s="24"/>
      <c r="GG67" s="24"/>
      <c r="GH67" s="24"/>
      <c r="GI67" s="24"/>
      <c r="GJ67" s="24"/>
      <c r="GK67" s="24"/>
      <c r="GL67" s="24"/>
      <c r="GM67" s="24"/>
      <c r="GN67" s="24"/>
      <c r="GO67" s="24"/>
      <c r="GP67" s="24"/>
      <c r="GQ67" s="24"/>
      <c r="GR67" s="24"/>
      <c r="GS67" s="24"/>
      <c r="GT67" s="24"/>
      <c r="GU67" s="24"/>
      <c r="GV67" s="24"/>
      <c r="GW67" s="24"/>
      <c r="GX67" s="24"/>
      <c r="GY67" s="24"/>
      <c r="GZ67" s="24"/>
      <c r="HA67" s="24"/>
      <c r="HB67" s="24"/>
      <c r="HC67" s="24"/>
      <c r="HD67" s="24"/>
      <c r="HE67" s="24"/>
      <c r="HF67" s="24"/>
      <c r="HG67" s="24"/>
      <c r="HH67" s="24"/>
      <c r="HI67" s="24"/>
      <c r="HJ67" s="24"/>
      <c r="HK67" s="24"/>
      <c r="HL67" s="24"/>
      <c r="HM67" s="24"/>
      <c r="HN67" s="24"/>
      <c r="HO67" s="24"/>
      <c r="HP67" s="24"/>
      <c r="HQ67" s="24"/>
      <c r="HR67" s="24"/>
      <c r="HS67" s="24"/>
      <c r="HT67" s="24"/>
      <c r="HU67" s="24"/>
      <c r="HV67" s="24"/>
      <c r="HW67" s="24"/>
      <c r="HX67" s="24"/>
      <c r="HY67" s="24"/>
      <c r="HZ67" s="24"/>
      <c r="IA67" s="24"/>
      <c r="IB67" s="24"/>
      <c r="IC67" s="24"/>
      <c r="ID67" s="24"/>
      <c r="IE67" s="24"/>
      <c r="IF67" s="24"/>
      <c r="IG67" s="24"/>
      <c r="IH67" s="24"/>
      <c r="II67" s="24"/>
      <c r="IJ67" s="24"/>
      <c r="IK67" s="24"/>
      <c r="IL67" s="24"/>
      <c r="IM67" s="24"/>
      <c r="IN67" s="24"/>
      <c r="IO67" s="24"/>
      <c r="IP67" s="24"/>
      <c r="IQ67" s="24"/>
      <c r="IR67" s="24"/>
      <c r="IS67" s="24"/>
      <c r="IT67" s="24"/>
      <c r="IU67" s="24"/>
      <c r="IV67" s="24"/>
      <c r="IW67" s="24"/>
    </row>
    <row r="68" spans="1:257" ht="14.25" x14ac:dyDescent="0.15">
      <c r="A68" s="24"/>
      <c r="B68" s="24"/>
      <c r="C68" s="24"/>
      <c r="D68" s="24"/>
      <c r="E68" s="24"/>
      <c r="F68" s="24"/>
      <c r="G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c r="EV68" s="24"/>
      <c r="EW68" s="24"/>
      <c r="EX68" s="24"/>
      <c r="EY68" s="24"/>
      <c r="EZ68" s="24"/>
      <c r="FA68" s="24"/>
      <c r="FB68" s="24"/>
      <c r="FC68" s="24"/>
      <c r="FD68" s="24"/>
      <c r="FE68" s="24"/>
      <c r="FF68" s="24"/>
      <c r="FG68" s="24"/>
      <c r="FH68" s="24"/>
      <c r="FI68" s="24"/>
      <c r="FJ68" s="24"/>
      <c r="FK68" s="24"/>
      <c r="FL68" s="24"/>
      <c r="FM68" s="24"/>
      <c r="FN68" s="24"/>
      <c r="FO68" s="24"/>
      <c r="FP68" s="24"/>
      <c r="FQ68" s="24"/>
      <c r="FR68" s="24"/>
      <c r="FS68" s="24"/>
      <c r="FT68" s="24"/>
      <c r="FU68" s="24"/>
      <c r="FV68" s="24"/>
      <c r="FW68" s="24"/>
      <c r="FX68" s="24"/>
      <c r="FY68" s="24"/>
      <c r="FZ68" s="24"/>
      <c r="GA68" s="24"/>
      <c r="GB68" s="24"/>
      <c r="GC68" s="24"/>
      <c r="GD68" s="24"/>
      <c r="GE68" s="24"/>
      <c r="GF68" s="24"/>
      <c r="GG68" s="24"/>
      <c r="GH68" s="24"/>
      <c r="GI68" s="24"/>
      <c r="GJ68" s="24"/>
      <c r="GK68" s="24"/>
      <c r="GL68" s="24"/>
      <c r="GM68" s="24"/>
      <c r="GN68" s="24"/>
      <c r="GO68" s="24"/>
      <c r="GP68" s="24"/>
      <c r="GQ68" s="24"/>
      <c r="GR68" s="24"/>
      <c r="GS68" s="24"/>
      <c r="GT68" s="24"/>
      <c r="GU68" s="24"/>
      <c r="GV68" s="24"/>
      <c r="GW68" s="24"/>
      <c r="GX68" s="24"/>
      <c r="GY68" s="24"/>
      <c r="GZ68" s="24"/>
      <c r="HA68" s="24"/>
      <c r="HB68" s="24"/>
      <c r="HC68" s="24"/>
      <c r="HD68" s="24"/>
      <c r="HE68" s="24"/>
      <c r="HF68" s="24"/>
      <c r="HG68" s="24"/>
      <c r="HH68" s="24"/>
      <c r="HI68" s="24"/>
      <c r="HJ68" s="24"/>
      <c r="HK68" s="24"/>
      <c r="HL68" s="24"/>
      <c r="HM68" s="24"/>
      <c r="HN68" s="24"/>
      <c r="HO68" s="24"/>
      <c r="HP68" s="24"/>
      <c r="HQ68" s="24"/>
      <c r="HR68" s="24"/>
      <c r="HS68" s="24"/>
      <c r="HT68" s="24"/>
      <c r="HU68" s="24"/>
      <c r="HV68" s="24"/>
      <c r="HW68" s="24"/>
      <c r="HX68" s="24"/>
      <c r="HY68" s="24"/>
      <c r="HZ68" s="24"/>
      <c r="IA68" s="24"/>
      <c r="IB68" s="24"/>
      <c r="IC68" s="24"/>
      <c r="ID68" s="24"/>
      <c r="IE68" s="24"/>
      <c r="IF68" s="24"/>
      <c r="IG68" s="24"/>
      <c r="IH68" s="24"/>
      <c r="II68" s="24"/>
      <c r="IJ68" s="24"/>
      <c r="IK68" s="24"/>
      <c r="IL68" s="24"/>
      <c r="IM68" s="24"/>
      <c r="IN68" s="24"/>
      <c r="IO68" s="24"/>
      <c r="IP68" s="24"/>
      <c r="IQ68" s="24"/>
      <c r="IR68" s="24"/>
      <c r="IS68" s="24"/>
      <c r="IT68" s="24"/>
      <c r="IU68" s="24"/>
      <c r="IV68" s="24"/>
      <c r="IW68" s="24"/>
    </row>
    <row r="69" spans="1:257" ht="14.25" x14ac:dyDescent="0.15">
      <c r="A69" s="24"/>
      <c r="B69" s="24"/>
      <c r="C69" s="24"/>
      <c r="D69" s="24"/>
      <c r="E69" s="24"/>
      <c r="F69" s="24"/>
      <c r="G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c r="IV69" s="24"/>
      <c r="IW69" s="24"/>
    </row>
    <row r="70" spans="1:257" ht="14.25" x14ac:dyDescent="0.15">
      <c r="B70" s="24"/>
    </row>
  </sheetData>
  <sheetProtection algorithmName="SHA-512" hashValue="UgMSmlAirSRLqziHtnmaOcbuxyggcgulD2GvoNFCXwzeFrCDyva35p4bvbH4XrzRa6QclZxX6BWq952A5RMrGQ==" saltValue="3AWRQpPK/6rl/mpifp4T8A==" spinCount="100000" sheet="1" formatCells="0" formatColumns="0" formatRows="0" insertColumns="0" insertRows="0" insertHyperlinks="0" deleteColumns="0" deleteRows="0" selectLockedCells="1" sort="0"/>
  <mergeCells count="75">
    <mergeCell ref="BB16:BH18"/>
    <mergeCell ref="AK21:AL21"/>
    <mergeCell ref="AK27:AL27"/>
    <mergeCell ref="AK20:AL20"/>
    <mergeCell ref="AK30:AL30"/>
    <mergeCell ref="AK19:AL19"/>
    <mergeCell ref="AK29:AL29"/>
    <mergeCell ref="AK28:AL28"/>
    <mergeCell ref="AR16:AX18"/>
    <mergeCell ref="AK17:AL17"/>
    <mergeCell ref="AK16:AL16"/>
    <mergeCell ref="AI18:AJ18"/>
    <mergeCell ref="L6:P6"/>
    <mergeCell ref="AG6:AJ6"/>
    <mergeCell ref="B8:AE8"/>
    <mergeCell ref="B9:AE9"/>
    <mergeCell ref="B10:AE10"/>
    <mergeCell ref="H6:K6"/>
    <mergeCell ref="AI12:AL12"/>
    <mergeCell ref="B6:C6"/>
    <mergeCell ref="G13:V13"/>
    <mergeCell ref="W13:AH13"/>
    <mergeCell ref="Y16:Z16"/>
    <mergeCell ref="B13:F13"/>
    <mergeCell ref="AK18:AL18"/>
    <mergeCell ref="AI13:AL13"/>
    <mergeCell ref="AI31:AJ31"/>
    <mergeCell ref="Y27:Z27"/>
    <mergeCell ref="AI20:AJ20"/>
    <mergeCell ref="AI19:AJ19"/>
    <mergeCell ref="AI30:AJ30"/>
    <mergeCell ref="AI29:AJ29"/>
    <mergeCell ref="AI21:AJ21"/>
    <mergeCell ref="S33:T33"/>
    <mergeCell ref="P34:R34"/>
    <mergeCell ref="P37:S37"/>
    <mergeCell ref="T50:Y50"/>
    <mergeCell ref="T49:Z49"/>
    <mergeCell ref="T47:W47"/>
    <mergeCell ref="T37:AG37"/>
    <mergeCell ref="V35:AK35"/>
    <mergeCell ref="T39:AL39"/>
    <mergeCell ref="H38:J38"/>
    <mergeCell ref="L38:O38"/>
    <mergeCell ref="H33:O33"/>
    <mergeCell ref="H34:O34"/>
    <mergeCell ref="P33:R33"/>
    <mergeCell ref="AK31:AL31"/>
    <mergeCell ref="L37:O37"/>
    <mergeCell ref="H37:J37"/>
    <mergeCell ref="O49:Q49"/>
    <mergeCell ref="P46:S46"/>
    <mergeCell ref="R45:W45"/>
    <mergeCell ref="P38:S38"/>
    <mergeCell ref="T38:AG38"/>
    <mergeCell ref="T46:AG46"/>
    <mergeCell ref="H42:AL42"/>
    <mergeCell ref="H41:AL41"/>
    <mergeCell ref="H40:AL40"/>
    <mergeCell ref="M45:O45"/>
    <mergeCell ref="S34:T34"/>
    <mergeCell ref="V33:AK33"/>
    <mergeCell ref="V34:AK34"/>
    <mergeCell ref="B5:D5"/>
    <mergeCell ref="Q6:U6"/>
    <mergeCell ref="E5:G5"/>
    <mergeCell ref="H5:K5"/>
    <mergeCell ref="Q5:U5"/>
    <mergeCell ref="L5:P5"/>
    <mergeCell ref="E6:F6"/>
    <mergeCell ref="X5:Z5"/>
    <mergeCell ref="AA5:AC5"/>
    <mergeCell ref="AA6:AB6"/>
    <mergeCell ref="X6:Y6"/>
    <mergeCell ref="AG5:AJ5"/>
  </mergeCells>
  <phoneticPr fontId="2"/>
  <conditionalFormatting sqref="E6 H6 B6 L6">
    <cfRule type="containsBlanks" dxfId="4" priority="4">
      <formula>LEN(TRIM(B6))=0</formula>
    </cfRule>
  </conditionalFormatting>
  <conditionalFormatting sqref="T38:AG38">
    <cfRule type="containsBlanks" dxfId="3" priority="5">
      <formula>LEN(TRIM(T38))=0</formula>
    </cfRule>
  </conditionalFormatting>
  <conditionalFormatting sqref="X6">
    <cfRule type="containsBlanks" dxfId="2" priority="3">
      <formula>LEN(TRIM(X6))=0</formula>
    </cfRule>
  </conditionalFormatting>
  <conditionalFormatting sqref="AA6">
    <cfRule type="containsBlanks" dxfId="1" priority="2">
      <formula>LEN(TRIM(AA6))=0</formula>
    </cfRule>
  </conditionalFormatting>
  <conditionalFormatting sqref="Q6">
    <cfRule type="containsBlanks" dxfId="0" priority="1">
      <formula>LEN(TRIM(Q6))=0</formula>
    </cfRule>
  </conditionalFormatting>
  <dataValidations count="5">
    <dataValidation type="list" allowBlank="1" showInputMessage="1" showErrorMessage="1" sqref="Q6:U6" xr:uid="{00000000-0002-0000-0200-000000000000}">
      <formula1>"パイプ流入,側溝流入,－"</formula1>
    </dataValidation>
    <dataValidation type="list" allowBlank="1" showInputMessage="1" showErrorMessage="1" sqref="X6:Y6" xr:uid="{00000000-0002-0000-0200-000001000000}">
      <formula1>"－,13,20"</formula1>
    </dataValidation>
    <dataValidation type="list" allowBlank="1" showInputMessage="1" showErrorMessage="1" sqref="L6:P6" xr:uid="{00000000-0002-0000-0200-000003000000}">
      <formula1>"地中埋設型,床置型,超浅型,床吊型,シンク一体型"</formula1>
    </dataValidation>
    <dataValidation type="list" allowBlank="1" showInputMessage="1" showErrorMessage="1" sqref="H6:K6" xr:uid="{00000000-0002-0000-0200-000004000000}">
      <formula1>"ＦＲＰ製,ＳＵＳ製"</formula1>
    </dataValidation>
    <dataValidation type="list" allowBlank="1" showInputMessage="1" showErrorMessage="1" sqref="B6:C6" xr:uid="{0AA4D984-F13D-4EBA-9198-A5A6DE7D7C3F}">
      <formula1>"13,20"</formula1>
    </dataValidation>
  </dataValidations>
  <pageMargins left="0.78740157480314965" right="0.55118110236220474" top="0.70866141732283472" bottom="0.27559055118110237" header="0.51181102362204722" footer="0.19685039370078741"/>
  <pageSetup paperSize="9"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5000000}">
          <x14:formula1>
            <xm:f>製品一覧!$AM$4:$AM$6</xm:f>
          </x14:formula1>
          <xm:sqref>T38:AG38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F2858-F967-4B15-892F-4DF482306942}">
  <dimension ref="A1:J41"/>
  <sheetViews>
    <sheetView view="pageBreakPreview" zoomScale="80" zoomScaleNormal="100" zoomScaleSheetLayoutView="80" workbookViewId="0">
      <selection sqref="A1:J1"/>
    </sheetView>
  </sheetViews>
  <sheetFormatPr defaultRowHeight="13.5" x14ac:dyDescent="0.15"/>
  <cols>
    <col min="1" max="1" width="17" style="34" customWidth="1"/>
    <col min="2" max="8" width="10" style="34" customWidth="1"/>
    <col min="9" max="9" width="9" style="34"/>
    <col min="10" max="10" width="9.875" style="34" customWidth="1"/>
    <col min="11" max="256" width="9" style="34"/>
    <col min="257" max="257" width="17" style="34" customWidth="1"/>
    <col min="258" max="264" width="10" style="34" customWidth="1"/>
    <col min="265" max="265" width="9" style="34"/>
    <col min="266" max="266" width="9.875" style="34" customWidth="1"/>
    <col min="267" max="512" width="9" style="34"/>
    <col min="513" max="513" width="17" style="34" customWidth="1"/>
    <col min="514" max="520" width="10" style="34" customWidth="1"/>
    <col min="521" max="521" width="9" style="34"/>
    <col min="522" max="522" width="9.875" style="34" customWidth="1"/>
    <col min="523" max="768" width="9" style="34"/>
    <col min="769" max="769" width="17" style="34" customWidth="1"/>
    <col min="770" max="776" width="10" style="34" customWidth="1"/>
    <col min="777" max="777" width="9" style="34"/>
    <col min="778" max="778" width="9.875" style="34" customWidth="1"/>
    <col min="779" max="1024" width="9" style="34"/>
    <col min="1025" max="1025" width="17" style="34" customWidth="1"/>
    <col min="1026" max="1032" width="10" style="34" customWidth="1"/>
    <col min="1033" max="1033" width="9" style="34"/>
    <col min="1034" max="1034" width="9.875" style="34" customWidth="1"/>
    <col min="1035" max="1280" width="9" style="34"/>
    <col min="1281" max="1281" width="17" style="34" customWidth="1"/>
    <col min="1282" max="1288" width="10" style="34" customWidth="1"/>
    <col min="1289" max="1289" width="9" style="34"/>
    <col min="1290" max="1290" width="9.875" style="34" customWidth="1"/>
    <col min="1291" max="1536" width="9" style="34"/>
    <col min="1537" max="1537" width="17" style="34" customWidth="1"/>
    <col min="1538" max="1544" width="10" style="34" customWidth="1"/>
    <col min="1545" max="1545" width="9" style="34"/>
    <col min="1546" max="1546" width="9.875" style="34" customWidth="1"/>
    <col min="1547" max="1792" width="9" style="34"/>
    <col min="1793" max="1793" width="17" style="34" customWidth="1"/>
    <col min="1794" max="1800" width="10" style="34" customWidth="1"/>
    <col min="1801" max="1801" width="9" style="34"/>
    <col min="1802" max="1802" width="9.875" style="34" customWidth="1"/>
    <col min="1803" max="2048" width="9" style="34"/>
    <col min="2049" max="2049" width="17" style="34" customWidth="1"/>
    <col min="2050" max="2056" width="10" style="34" customWidth="1"/>
    <col min="2057" max="2057" width="9" style="34"/>
    <col min="2058" max="2058" width="9.875" style="34" customWidth="1"/>
    <col min="2059" max="2304" width="9" style="34"/>
    <col min="2305" max="2305" width="17" style="34" customWidth="1"/>
    <col min="2306" max="2312" width="10" style="34" customWidth="1"/>
    <col min="2313" max="2313" width="9" style="34"/>
    <col min="2314" max="2314" width="9.875" style="34" customWidth="1"/>
    <col min="2315" max="2560" width="9" style="34"/>
    <col min="2561" max="2561" width="17" style="34" customWidth="1"/>
    <col min="2562" max="2568" width="10" style="34" customWidth="1"/>
    <col min="2569" max="2569" width="9" style="34"/>
    <col min="2570" max="2570" width="9.875" style="34" customWidth="1"/>
    <col min="2571" max="2816" width="9" style="34"/>
    <col min="2817" max="2817" width="17" style="34" customWidth="1"/>
    <col min="2818" max="2824" width="10" style="34" customWidth="1"/>
    <col min="2825" max="2825" width="9" style="34"/>
    <col min="2826" max="2826" width="9.875" style="34" customWidth="1"/>
    <col min="2827" max="3072" width="9" style="34"/>
    <col min="3073" max="3073" width="17" style="34" customWidth="1"/>
    <col min="3074" max="3080" width="10" style="34" customWidth="1"/>
    <col min="3081" max="3081" width="9" style="34"/>
    <col min="3082" max="3082" width="9.875" style="34" customWidth="1"/>
    <col min="3083" max="3328" width="9" style="34"/>
    <col min="3329" max="3329" width="17" style="34" customWidth="1"/>
    <col min="3330" max="3336" width="10" style="34" customWidth="1"/>
    <col min="3337" max="3337" width="9" style="34"/>
    <col min="3338" max="3338" width="9.875" style="34" customWidth="1"/>
    <col min="3339" max="3584" width="9" style="34"/>
    <col min="3585" max="3585" width="17" style="34" customWidth="1"/>
    <col min="3586" max="3592" width="10" style="34" customWidth="1"/>
    <col min="3593" max="3593" width="9" style="34"/>
    <col min="3594" max="3594" width="9.875" style="34" customWidth="1"/>
    <col min="3595" max="3840" width="9" style="34"/>
    <col min="3841" max="3841" width="17" style="34" customWidth="1"/>
    <col min="3842" max="3848" width="10" style="34" customWidth="1"/>
    <col min="3849" max="3849" width="9" style="34"/>
    <col min="3850" max="3850" width="9.875" style="34" customWidth="1"/>
    <col min="3851" max="4096" width="9" style="34"/>
    <col min="4097" max="4097" width="17" style="34" customWidth="1"/>
    <col min="4098" max="4104" width="10" style="34" customWidth="1"/>
    <col min="4105" max="4105" width="9" style="34"/>
    <col min="4106" max="4106" width="9.875" style="34" customWidth="1"/>
    <col min="4107" max="4352" width="9" style="34"/>
    <col min="4353" max="4353" width="17" style="34" customWidth="1"/>
    <col min="4354" max="4360" width="10" style="34" customWidth="1"/>
    <col min="4361" max="4361" width="9" style="34"/>
    <col min="4362" max="4362" width="9.875" style="34" customWidth="1"/>
    <col min="4363" max="4608" width="9" style="34"/>
    <col min="4609" max="4609" width="17" style="34" customWidth="1"/>
    <col min="4610" max="4616" width="10" style="34" customWidth="1"/>
    <col min="4617" max="4617" width="9" style="34"/>
    <col min="4618" max="4618" width="9.875" style="34" customWidth="1"/>
    <col min="4619" max="4864" width="9" style="34"/>
    <col min="4865" max="4865" width="17" style="34" customWidth="1"/>
    <col min="4866" max="4872" width="10" style="34" customWidth="1"/>
    <col min="4873" max="4873" width="9" style="34"/>
    <col min="4874" max="4874" width="9.875" style="34" customWidth="1"/>
    <col min="4875" max="5120" width="9" style="34"/>
    <col min="5121" max="5121" width="17" style="34" customWidth="1"/>
    <col min="5122" max="5128" width="10" style="34" customWidth="1"/>
    <col min="5129" max="5129" width="9" style="34"/>
    <col min="5130" max="5130" width="9.875" style="34" customWidth="1"/>
    <col min="5131" max="5376" width="9" style="34"/>
    <col min="5377" max="5377" width="17" style="34" customWidth="1"/>
    <col min="5378" max="5384" width="10" style="34" customWidth="1"/>
    <col min="5385" max="5385" width="9" style="34"/>
    <col min="5386" max="5386" width="9.875" style="34" customWidth="1"/>
    <col min="5387" max="5632" width="9" style="34"/>
    <col min="5633" max="5633" width="17" style="34" customWidth="1"/>
    <col min="5634" max="5640" width="10" style="34" customWidth="1"/>
    <col min="5641" max="5641" width="9" style="34"/>
    <col min="5642" max="5642" width="9.875" style="34" customWidth="1"/>
    <col min="5643" max="5888" width="9" style="34"/>
    <col min="5889" max="5889" width="17" style="34" customWidth="1"/>
    <col min="5890" max="5896" width="10" style="34" customWidth="1"/>
    <col min="5897" max="5897" width="9" style="34"/>
    <col min="5898" max="5898" width="9.875" style="34" customWidth="1"/>
    <col min="5899" max="6144" width="9" style="34"/>
    <col min="6145" max="6145" width="17" style="34" customWidth="1"/>
    <col min="6146" max="6152" width="10" style="34" customWidth="1"/>
    <col min="6153" max="6153" width="9" style="34"/>
    <col min="6154" max="6154" width="9.875" style="34" customWidth="1"/>
    <col min="6155" max="6400" width="9" style="34"/>
    <col min="6401" max="6401" width="17" style="34" customWidth="1"/>
    <col min="6402" max="6408" width="10" style="34" customWidth="1"/>
    <col min="6409" max="6409" width="9" style="34"/>
    <col min="6410" max="6410" width="9.875" style="34" customWidth="1"/>
    <col min="6411" max="6656" width="9" style="34"/>
    <col min="6657" max="6657" width="17" style="34" customWidth="1"/>
    <col min="6658" max="6664" width="10" style="34" customWidth="1"/>
    <col min="6665" max="6665" width="9" style="34"/>
    <col min="6666" max="6666" width="9.875" style="34" customWidth="1"/>
    <col min="6667" max="6912" width="9" style="34"/>
    <col min="6913" max="6913" width="17" style="34" customWidth="1"/>
    <col min="6914" max="6920" width="10" style="34" customWidth="1"/>
    <col min="6921" max="6921" width="9" style="34"/>
    <col min="6922" max="6922" width="9.875" style="34" customWidth="1"/>
    <col min="6923" max="7168" width="9" style="34"/>
    <col min="7169" max="7169" width="17" style="34" customWidth="1"/>
    <col min="7170" max="7176" width="10" style="34" customWidth="1"/>
    <col min="7177" max="7177" width="9" style="34"/>
    <col min="7178" max="7178" width="9.875" style="34" customWidth="1"/>
    <col min="7179" max="7424" width="9" style="34"/>
    <col min="7425" max="7425" width="17" style="34" customWidth="1"/>
    <col min="7426" max="7432" width="10" style="34" customWidth="1"/>
    <col min="7433" max="7433" width="9" style="34"/>
    <col min="7434" max="7434" width="9.875" style="34" customWidth="1"/>
    <col min="7435" max="7680" width="9" style="34"/>
    <col min="7681" max="7681" width="17" style="34" customWidth="1"/>
    <col min="7682" max="7688" width="10" style="34" customWidth="1"/>
    <col min="7689" max="7689" width="9" style="34"/>
    <col min="7690" max="7690" width="9.875" style="34" customWidth="1"/>
    <col min="7691" max="7936" width="9" style="34"/>
    <col min="7937" max="7937" width="17" style="34" customWidth="1"/>
    <col min="7938" max="7944" width="10" style="34" customWidth="1"/>
    <col min="7945" max="7945" width="9" style="34"/>
    <col min="7946" max="7946" width="9.875" style="34" customWidth="1"/>
    <col min="7947" max="8192" width="9" style="34"/>
    <col min="8193" max="8193" width="17" style="34" customWidth="1"/>
    <col min="8194" max="8200" width="10" style="34" customWidth="1"/>
    <col min="8201" max="8201" width="9" style="34"/>
    <col min="8202" max="8202" width="9.875" style="34" customWidth="1"/>
    <col min="8203" max="8448" width="9" style="34"/>
    <col min="8449" max="8449" width="17" style="34" customWidth="1"/>
    <col min="8450" max="8456" width="10" style="34" customWidth="1"/>
    <col min="8457" max="8457" width="9" style="34"/>
    <col min="8458" max="8458" width="9.875" style="34" customWidth="1"/>
    <col min="8459" max="8704" width="9" style="34"/>
    <col min="8705" max="8705" width="17" style="34" customWidth="1"/>
    <col min="8706" max="8712" width="10" style="34" customWidth="1"/>
    <col min="8713" max="8713" width="9" style="34"/>
    <col min="8714" max="8714" width="9.875" style="34" customWidth="1"/>
    <col min="8715" max="8960" width="9" style="34"/>
    <col min="8961" max="8961" width="17" style="34" customWidth="1"/>
    <col min="8962" max="8968" width="10" style="34" customWidth="1"/>
    <col min="8969" max="8969" width="9" style="34"/>
    <col min="8970" max="8970" width="9.875" style="34" customWidth="1"/>
    <col min="8971" max="9216" width="9" style="34"/>
    <col min="9217" max="9217" width="17" style="34" customWidth="1"/>
    <col min="9218" max="9224" width="10" style="34" customWidth="1"/>
    <col min="9225" max="9225" width="9" style="34"/>
    <col min="9226" max="9226" width="9.875" style="34" customWidth="1"/>
    <col min="9227" max="9472" width="9" style="34"/>
    <col min="9473" max="9473" width="17" style="34" customWidth="1"/>
    <col min="9474" max="9480" width="10" style="34" customWidth="1"/>
    <col min="9481" max="9481" width="9" style="34"/>
    <col min="9482" max="9482" width="9.875" style="34" customWidth="1"/>
    <col min="9483" max="9728" width="9" style="34"/>
    <col min="9729" max="9729" width="17" style="34" customWidth="1"/>
    <col min="9730" max="9736" width="10" style="34" customWidth="1"/>
    <col min="9737" max="9737" width="9" style="34"/>
    <col min="9738" max="9738" width="9.875" style="34" customWidth="1"/>
    <col min="9739" max="9984" width="9" style="34"/>
    <col min="9985" max="9985" width="17" style="34" customWidth="1"/>
    <col min="9986" max="9992" width="10" style="34" customWidth="1"/>
    <col min="9993" max="9993" width="9" style="34"/>
    <col min="9994" max="9994" width="9.875" style="34" customWidth="1"/>
    <col min="9995" max="10240" width="9" style="34"/>
    <col min="10241" max="10241" width="17" style="34" customWidth="1"/>
    <col min="10242" max="10248" width="10" style="34" customWidth="1"/>
    <col min="10249" max="10249" width="9" style="34"/>
    <col min="10250" max="10250" width="9.875" style="34" customWidth="1"/>
    <col min="10251" max="10496" width="9" style="34"/>
    <col min="10497" max="10497" width="17" style="34" customWidth="1"/>
    <col min="10498" max="10504" width="10" style="34" customWidth="1"/>
    <col min="10505" max="10505" width="9" style="34"/>
    <col min="10506" max="10506" width="9.875" style="34" customWidth="1"/>
    <col min="10507" max="10752" width="9" style="34"/>
    <col min="10753" max="10753" width="17" style="34" customWidth="1"/>
    <col min="10754" max="10760" width="10" style="34" customWidth="1"/>
    <col min="10761" max="10761" width="9" style="34"/>
    <col min="10762" max="10762" width="9.875" style="34" customWidth="1"/>
    <col min="10763" max="11008" width="9" style="34"/>
    <col min="11009" max="11009" width="17" style="34" customWidth="1"/>
    <col min="11010" max="11016" width="10" style="34" customWidth="1"/>
    <col min="11017" max="11017" width="9" style="34"/>
    <col min="11018" max="11018" width="9.875" style="34" customWidth="1"/>
    <col min="11019" max="11264" width="9" style="34"/>
    <col min="11265" max="11265" width="17" style="34" customWidth="1"/>
    <col min="11266" max="11272" width="10" style="34" customWidth="1"/>
    <col min="11273" max="11273" width="9" style="34"/>
    <col min="11274" max="11274" width="9.875" style="34" customWidth="1"/>
    <col min="11275" max="11520" width="9" style="34"/>
    <col min="11521" max="11521" width="17" style="34" customWidth="1"/>
    <col min="11522" max="11528" width="10" style="34" customWidth="1"/>
    <col min="11529" max="11529" width="9" style="34"/>
    <col min="11530" max="11530" width="9.875" style="34" customWidth="1"/>
    <col min="11531" max="11776" width="9" style="34"/>
    <col min="11777" max="11777" width="17" style="34" customWidth="1"/>
    <col min="11778" max="11784" width="10" style="34" customWidth="1"/>
    <col min="11785" max="11785" width="9" style="34"/>
    <col min="11786" max="11786" width="9.875" style="34" customWidth="1"/>
    <col min="11787" max="12032" width="9" style="34"/>
    <col min="12033" max="12033" width="17" style="34" customWidth="1"/>
    <col min="12034" max="12040" width="10" style="34" customWidth="1"/>
    <col min="12041" max="12041" width="9" style="34"/>
    <col min="12042" max="12042" width="9.875" style="34" customWidth="1"/>
    <col min="12043" max="12288" width="9" style="34"/>
    <col min="12289" max="12289" width="17" style="34" customWidth="1"/>
    <col min="12290" max="12296" width="10" style="34" customWidth="1"/>
    <col min="12297" max="12297" width="9" style="34"/>
    <col min="12298" max="12298" width="9.875" style="34" customWidth="1"/>
    <col min="12299" max="12544" width="9" style="34"/>
    <col min="12545" max="12545" width="17" style="34" customWidth="1"/>
    <col min="12546" max="12552" width="10" style="34" customWidth="1"/>
    <col min="12553" max="12553" width="9" style="34"/>
    <col min="12554" max="12554" width="9.875" style="34" customWidth="1"/>
    <col min="12555" max="12800" width="9" style="34"/>
    <col min="12801" max="12801" width="17" style="34" customWidth="1"/>
    <col min="12802" max="12808" width="10" style="34" customWidth="1"/>
    <col min="12809" max="12809" width="9" style="34"/>
    <col min="12810" max="12810" width="9.875" style="34" customWidth="1"/>
    <col min="12811" max="13056" width="9" style="34"/>
    <col min="13057" max="13057" width="17" style="34" customWidth="1"/>
    <col min="13058" max="13064" width="10" style="34" customWidth="1"/>
    <col min="13065" max="13065" width="9" style="34"/>
    <col min="13066" max="13066" width="9.875" style="34" customWidth="1"/>
    <col min="13067" max="13312" width="9" style="34"/>
    <col min="13313" max="13313" width="17" style="34" customWidth="1"/>
    <col min="13314" max="13320" width="10" style="34" customWidth="1"/>
    <col min="13321" max="13321" width="9" style="34"/>
    <col min="13322" max="13322" width="9.875" style="34" customWidth="1"/>
    <col min="13323" max="13568" width="9" style="34"/>
    <col min="13569" max="13569" width="17" style="34" customWidth="1"/>
    <col min="13570" max="13576" width="10" style="34" customWidth="1"/>
    <col min="13577" max="13577" width="9" style="34"/>
    <col min="13578" max="13578" width="9.875" style="34" customWidth="1"/>
    <col min="13579" max="13824" width="9" style="34"/>
    <col min="13825" max="13825" width="17" style="34" customWidth="1"/>
    <col min="13826" max="13832" width="10" style="34" customWidth="1"/>
    <col min="13833" max="13833" width="9" style="34"/>
    <col min="13834" max="13834" width="9.875" style="34" customWidth="1"/>
    <col min="13835" max="14080" width="9" style="34"/>
    <col min="14081" max="14081" width="17" style="34" customWidth="1"/>
    <col min="14082" max="14088" width="10" style="34" customWidth="1"/>
    <col min="14089" max="14089" width="9" style="34"/>
    <col min="14090" max="14090" width="9.875" style="34" customWidth="1"/>
    <col min="14091" max="14336" width="9" style="34"/>
    <col min="14337" max="14337" width="17" style="34" customWidth="1"/>
    <col min="14338" max="14344" width="10" style="34" customWidth="1"/>
    <col min="14345" max="14345" width="9" style="34"/>
    <col min="14346" max="14346" width="9.875" style="34" customWidth="1"/>
    <col min="14347" max="14592" width="9" style="34"/>
    <col min="14593" max="14593" width="17" style="34" customWidth="1"/>
    <col min="14594" max="14600" width="10" style="34" customWidth="1"/>
    <col min="14601" max="14601" width="9" style="34"/>
    <col min="14602" max="14602" width="9.875" style="34" customWidth="1"/>
    <col min="14603" max="14848" width="9" style="34"/>
    <col min="14849" max="14849" width="17" style="34" customWidth="1"/>
    <col min="14850" max="14856" width="10" style="34" customWidth="1"/>
    <col min="14857" max="14857" width="9" style="34"/>
    <col min="14858" max="14858" width="9.875" style="34" customWidth="1"/>
    <col min="14859" max="15104" width="9" style="34"/>
    <col min="15105" max="15105" width="17" style="34" customWidth="1"/>
    <col min="15106" max="15112" width="10" style="34" customWidth="1"/>
    <col min="15113" max="15113" width="9" style="34"/>
    <col min="15114" max="15114" width="9.875" style="34" customWidth="1"/>
    <col min="15115" max="15360" width="9" style="34"/>
    <col min="15361" max="15361" width="17" style="34" customWidth="1"/>
    <col min="15362" max="15368" width="10" style="34" customWidth="1"/>
    <col min="15369" max="15369" width="9" style="34"/>
    <col min="15370" max="15370" width="9.875" style="34" customWidth="1"/>
    <col min="15371" max="15616" width="9" style="34"/>
    <col min="15617" max="15617" width="17" style="34" customWidth="1"/>
    <col min="15618" max="15624" width="10" style="34" customWidth="1"/>
    <col min="15625" max="15625" width="9" style="34"/>
    <col min="15626" max="15626" width="9.875" style="34" customWidth="1"/>
    <col min="15627" max="15872" width="9" style="34"/>
    <col min="15873" max="15873" width="17" style="34" customWidth="1"/>
    <col min="15874" max="15880" width="10" style="34" customWidth="1"/>
    <col min="15881" max="15881" width="9" style="34"/>
    <col min="15882" max="15882" width="9.875" style="34" customWidth="1"/>
    <col min="15883" max="16128" width="9" style="34"/>
    <col min="16129" max="16129" width="17" style="34" customWidth="1"/>
    <col min="16130" max="16136" width="10" style="34" customWidth="1"/>
    <col min="16137" max="16137" width="9" style="34"/>
    <col min="16138" max="16138" width="9.875" style="34" customWidth="1"/>
    <col min="16139" max="16384" width="9" style="34"/>
  </cols>
  <sheetData>
    <row r="1" spans="1:10" ht="67.5" customHeight="1" x14ac:dyDescent="0.15">
      <c r="A1" s="529" t="s">
        <v>395</v>
      </c>
      <c r="B1" s="530"/>
      <c r="C1" s="530"/>
      <c r="D1" s="530"/>
      <c r="E1" s="530"/>
      <c r="F1" s="530"/>
      <c r="G1" s="530"/>
      <c r="H1" s="530"/>
      <c r="I1" s="530"/>
      <c r="J1" s="530"/>
    </row>
    <row r="2" spans="1:10" ht="21" customHeight="1" x14ac:dyDescent="0.15">
      <c r="A2" s="265"/>
      <c r="B2" s="263"/>
      <c r="C2" s="263"/>
      <c r="D2" s="263"/>
      <c r="E2" s="263"/>
      <c r="F2" s="263"/>
      <c r="G2" s="263"/>
      <c r="H2" s="263"/>
      <c r="I2" s="263"/>
      <c r="J2" s="263"/>
    </row>
    <row r="3" spans="1:10" ht="21" customHeight="1" x14ac:dyDescent="0.15">
      <c r="A3" s="264" t="s">
        <v>394</v>
      </c>
      <c r="B3" s="263"/>
      <c r="C3" s="263"/>
      <c r="D3" s="263"/>
      <c r="E3" s="263"/>
      <c r="F3" s="263"/>
      <c r="G3" s="263"/>
      <c r="H3" s="263"/>
      <c r="I3" s="263"/>
      <c r="J3" s="263"/>
    </row>
    <row r="4" spans="1:10" ht="21" customHeight="1" x14ac:dyDescent="0.15">
      <c r="A4" s="264" t="s">
        <v>393</v>
      </c>
      <c r="B4" s="263"/>
      <c r="C4" s="263"/>
      <c r="D4" s="263"/>
      <c r="E4" s="263"/>
      <c r="F4" s="263"/>
      <c r="G4" s="263"/>
      <c r="H4" s="263"/>
      <c r="I4" s="263"/>
      <c r="J4" s="263"/>
    </row>
    <row r="5" spans="1:10" ht="21" customHeight="1" x14ac:dyDescent="0.15">
      <c r="A5" s="264"/>
      <c r="B5" s="263"/>
      <c r="C5" s="263"/>
      <c r="D5" s="263"/>
      <c r="E5" s="263"/>
      <c r="F5" s="263"/>
      <c r="G5" s="263"/>
      <c r="H5" s="263"/>
      <c r="I5" s="263"/>
      <c r="J5" s="263"/>
    </row>
    <row r="6" spans="1:10" ht="27" customHeight="1" x14ac:dyDescent="0.15">
      <c r="A6" s="531" t="s">
        <v>392</v>
      </c>
      <c r="B6" s="531"/>
      <c r="C6" s="531"/>
      <c r="D6" s="531"/>
      <c r="E6" s="531"/>
      <c r="F6" s="258"/>
      <c r="G6" s="258"/>
      <c r="H6" s="258"/>
      <c r="I6" s="258"/>
      <c r="J6" s="258"/>
    </row>
    <row r="7" spans="1:10" ht="26.25" customHeight="1" x14ac:dyDescent="0.15">
      <c r="A7" s="258"/>
      <c r="B7" s="258"/>
      <c r="C7" s="258"/>
      <c r="D7" s="258"/>
      <c r="E7" s="258"/>
      <c r="F7" s="258"/>
      <c r="G7" s="258"/>
      <c r="H7" s="258"/>
      <c r="I7" s="258"/>
      <c r="J7" s="258"/>
    </row>
    <row r="8" spans="1:10" ht="21.75" customHeight="1" x14ac:dyDescent="0.15">
      <c r="A8" s="532" t="s">
        <v>391</v>
      </c>
      <c r="B8" s="533" t="s">
        <v>390</v>
      </c>
      <c r="C8" s="533"/>
      <c r="D8" s="533"/>
      <c r="E8" s="533"/>
      <c r="F8" s="533"/>
      <c r="G8" s="533"/>
      <c r="H8" s="533"/>
      <c r="I8" s="533"/>
      <c r="J8" s="533"/>
    </row>
    <row r="9" spans="1:10" ht="21.75" customHeight="1" x14ac:dyDescent="0.15">
      <c r="A9" s="532"/>
      <c r="B9" s="534" t="s">
        <v>389</v>
      </c>
      <c r="C9" s="534"/>
      <c r="D9" s="534"/>
      <c r="E9" s="534"/>
      <c r="F9" s="534"/>
      <c r="G9" s="534"/>
      <c r="H9" s="534"/>
      <c r="I9" s="534"/>
      <c r="J9" s="534"/>
    </row>
    <row r="10" spans="1:10" ht="26.25" customHeight="1" x14ac:dyDescent="0.15">
      <c r="A10" s="262"/>
      <c r="B10" s="262"/>
      <c r="C10" s="262"/>
      <c r="D10" s="262"/>
      <c r="E10" s="262"/>
      <c r="F10" s="258"/>
      <c r="G10" s="258"/>
      <c r="H10" s="258"/>
      <c r="I10" s="258"/>
      <c r="J10" s="258"/>
    </row>
    <row r="11" spans="1:10" ht="21.75" customHeight="1" x14ac:dyDescent="0.15">
      <c r="A11" s="258" t="s">
        <v>388</v>
      </c>
      <c r="B11" s="258"/>
      <c r="C11" s="258"/>
      <c r="D11" s="258"/>
      <c r="E11" s="258"/>
      <c r="F11" s="258"/>
      <c r="G11" s="258"/>
      <c r="H11" s="258"/>
      <c r="I11" s="258"/>
      <c r="J11" s="258"/>
    </row>
    <row r="12" spans="1:10" ht="21.75" customHeight="1" x14ac:dyDescent="0.15">
      <c r="A12" s="528" t="s">
        <v>387</v>
      </c>
      <c r="B12" s="528"/>
      <c r="C12" s="526" t="s">
        <v>386</v>
      </c>
      <c r="D12" s="526"/>
      <c r="E12" s="526" t="s">
        <v>385</v>
      </c>
      <c r="F12" s="526"/>
      <c r="G12" s="526" t="s">
        <v>384</v>
      </c>
      <c r="H12" s="526"/>
      <c r="I12" s="258"/>
      <c r="J12" s="258"/>
    </row>
    <row r="13" spans="1:10" ht="21.75" customHeight="1" x14ac:dyDescent="0.15">
      <c r="A13" s="528" t="s">
        <v>383</v>
      </c>
      <c r="B13" s="528"/>
      <c r="C13" s="526" t="s">
        <v>382</v>
      </c>
      <c r="D13" s="526"/>
      <c r="E13" s="526" t="s">
        <v>381</v>
      </c>
      <c r="F13" s="526"/>
      <c r="G13" s="526" t="s">
        <v>380</v>
      </c>
      <c r="H13" s="526"/>
      <c r="I13" s="258"/>
      <c r="J13" s="258"/>
    </row>
    <row r="14" spans="1:10" ht="36.75" customHeight="1" x14ac:dyDescent="0.15">
      <c r="A14" s="258"/>
      <c r="B14" s="258"/>
      <c r="C14" s="258"/>
      <c r="D14" s="258"/>
      <c r="E14" s="258"/>
      <c r="F14" s="258"/>
      <c r="G14" s="258"/>
      <c r="H14" s="258"/>
      <c r="I14" s="258"/>
      <c r="J14" s="258"/>
    </row>
    <row r="15" spans="1:10" ht="21.75" customHeight="1" x14ac:dyDescent="0.15">
      <c r="A15" s="258" t="s">
        <v>379</v>
      </c>
      <c r="B15" s="258"/>
      <c r="C15" s="258"/>
      <c r="D15" s="258"/>
      <c r="E15" s="258"/>
      <c r="F15" s="258"/>
      <c r="G15" s="258"/>
      <c r="H15" s="258"/>
      <c r="I15" s="258"/>
      <c r="J15" s="258"/>
    </row>
    <row r="16" spans="1:10" ht="21.75" customHeight="1" x14ac:dyDescent="0.15">
      <c r="A16" s="261" t="s">
        <v>378</v>
      </c>
      <c r="B16" s="260" t="s">
        <v>377</v>
      </c>
      <c r="C16" s="260" t="s">
        <v>376</v>
      </c>
      <c r="D16" s="260" t="s">
        <v>375</v>
      </c>
      <c r="E16" s="260" t="s">
        <v>374</v>
      </c>
      <c r="F16" s="260" t="s">
        <v>373</v>
      </c>
      <c r="G16" s="260" t="s">
        <v>372</v>
      </c>
      <c r="H16" s="260" t="s">
        <v>371</v>
      </c>
      <c r="I16" s="258"/>
      <c r="J16" s="258"/>
    </row>
    <row r="17" spans="1:10" ht="21.75" customHeight="1" x14ac:dyDescent="0.15">
      <c r="A17" s="261" t="s">
        <v>370</v>
      </c>
      <c r="B17" s="260">
        <v>30</v>
      </c>
      <c r="C17" s="260">
        <v>50</v>
      </c>
      <c r="D17" s="260">
        <v>60</v>
      </c>
      <c r="E17" s="260">
        <v>40</v>
      </c>
      <c r="F17" s="260">
        <v>10</v>
      </c>
      <c r="G17" s="260">
        <v>10</v>
      </c>
      <c r="H17" s="260">
        <v>200</v>
      </c>
      <c r="I17" s="258"/>
      <c r="J17" s="258"/>
    </row>
    <row r="18" spans="1:10" ht="21.75" customHeight="1" x14ac:dyDescent="0.15">
      <c r="A18" s="258"/>
      <c r="B18" s="258"/>
      <c r="C18" s="258"/>
      <c r="D18" s="258"/>
      <c r="E18" s="258"/>
      <c r="F18" s="258"/>
      <c r="G18" s="258"/>
      <c r="H18" s="259" t="s">
        <v>369</v>
      </c>
      <c r="I18" s="258"/>
      <c r="J18" s="258"/>
    </row>
    <row r="19" spans="1:10" ht="21.75" customHeight="1" x14ac:dyDescent="0.15">
      <c r="A19" s="258"/>
      <c r="B19" s="258"/>
      <c r="C19" s="258"/>
      <c r="D19" s="258"/>
      <c r="E19" s="258"/>
      <c r="F19" s="258"/>
      <c r="G19" s="258"/>
      <c r="H19" s="258"/>
      <c r="I19" s="258"/>
      <c r="J19" s="258"/>
    </row>
    <row r="20" spans="1:10" ht="21.75" customHeight="1" x14ac:dyDescent="0.15">
      <c r="A20" s="258" t="s">
        <v>368</v>
      </c>
      <c r="B20" s="258"/>
      <c r="C20" s="258"/>
      <c r="D20" s="258"/>
      <c r="E20" s="258"/>
      <c r="F20" s="258"/>
      <c r="G20" s="258"/>
      <c r="H20" s="258"/>
      <c r="I20" s="258"/>
      <c r="J20" s="258"/>
    </row>
    <row r="21" spans="1:10" ht="21.75" customHeight="1" x14ac:dyDescent="0.15">
      <c r="A21" s="258" t="s">
        <v>367</v>
      </c>
      <c r="B21" s="258"/>
      <c r="C21" s="258"/>
      <c r="D21" s="258"/>
      <c r="E21" s="258"/>
      <c r="F21" s="258"/>
      <c r="G21" s="258"/>
      <c r="H21" s="258"/>
      <c r="I21" s="258"/>
      <c r="J21" s="258"/>
    </row>
    <row r="22" spans="1:10" ht="21.75" customHeight="1" x14ac:dyDescent="0.15">
      <c r="A22" s="253" t="s">
        <v>366</v>
      </c>
      <c r="B22" s="258"/>
      <c r="C22" s="258"/>
      <c r="D22" s="258"/>
      <c r="E22" s="258"/>
      <c r="F22" s="258"/>
      <c r="G22" s="258"/>
      <c r="H22" s="258"/>
      <c r="I22" s="258"/>
      <c r="J22" s="258"/>
    </row>
    <row r="23" spans="1:10" ht="21.75" customHeight="1" x14ac:dyDescent="0.15">
      <c r="A23" s="258"/>
      <c r="B23" s="258"/>
      <c r="C23" s="258"/>
      <c r="D23" s="258"/>
      <c r="E23" s="258"/>
      <c r="F23" s="258"/>
      <c r="G23" s="258"/>
      <c r="H23" s="258"/>
      <c r="I23" s="258"/>
      <c r="J23" s="258"/>
    </row>
    <row r="24" spans="1:10" ht="27" customHeight="1" x14ac:dyDescent="0.15">
      <c r="A24" s="527" t="s">
        <v>365</v>
      </c>
      <c r="B24" s="527"/>
      <c r="C24" s="527"/>
      <c r="D24" s="527"/>
      <c r="E24" s="527"/>
      <c r="F24" s="258"/>
      <c r="G24" s="258"/>
      <c r="H24" s="258"/>
      <c r="I24" s="258"/>
      <c r="J24" s="258"/>
    </row>
    <row r="25" spans="1:10" ht="21.75" customHeight="1" x14ac:dyDescent="0.15">
      <c r="A25" s="258" t="s">
        <v>364</v>
      </c>
      <c r="B25" s="258"/>
      <c r="C25" s="258"/>
      <c r="D25" s="258"/>
      <c r="E25" s="258"/>
      <c r="F25" s="258"/>
      <c r="G25" s="258"/>
      <c r="H25" s="258"/>
      <c r="I25" s="258"/>
      <c r="J25" s="258"/>
    </row>
    <row r="26" spans="1:10" ht="21.75" customHeight="1" x14ac:dyDescent="0.15">
      <c r="A26" s="258"/>
      <c r="B26" s="258"/>
      <c r="C26" s="258"/>
      <c r="D26" s="258"/>
      <c r="E26" s="258"/>
      <c r="F26" s="258"/>
      <c r="G26" s="258"/>
      <c r="H26" s="258"/>
      <c r="I26" s="258"/>
      <c r="J26" s="258"/>
    </row>
    <row r="27" spans="1:10" ht="21.75" customHeight="1" x14ac:dyDescent="0.15">
      <c r="A27" s="258"/>
      <c r="B27" s="258"/>
      <c r="C27" s="258"/>
      <c r="D27" s="258"/>
      <c r="E27" s="258"/>
      <c r="F27" s="258"/>
      <c r="G27" s="258"/>
      <c r="H27" s="258"/>
      <c r="I27" s="258"/>
      <c r="J27" s="258"/>
    </row>
    <row r="28" spans="1:10" ht="21.75" customHeight="1" x14ac:dyDescent="0.15">
      <c r="A28" s="257" t="s">
        <v>363</v>
      </c>
      <c r="B28" s="256" t="s">
        <v>362</v>
      </c>
      <c r="C28" s="256"/>
      <c r="D28" s="256"/>
      <c r="E28" s="256"/>
      <c r="F28" s="256"/>
      <c r="G28" s="256"/>
      <c r="H28" s="256"/>
      <c r="I28" s="256"/>
      <c r="J28" s="255"/>
    </row>
    <row r="29" spans="1:10" s="251" customFormat="1" ht="21.75" customHeight="1" x14ac:dyDescent="0.15">
      <c r="A29" s="254"/>
      <c r="B29" s="253"/>
      <c r="C29" s="253"/>
      <c r="D29" s="253"/>
      <c r="E29" s="253"/>
      <c r="F29" s="253"/>
      <c r="G29" s="253"/>
      <c r="H29" s="253"/>
      <c r="I29" s="253"/>
      <c r="J29" s="252"/>
    </row>
    <row r="30" spans="1:10" ht="21.75" customHeight="1" x14ac:dyDescent="0.15">
      <c r="A30" s="247"/>
      <c r="B30" s="522" t="s">
        <v>361</v>
      </c>
      <c r="C30" s="522"/>
      <c r="D30" s="248" t="s">
        <v>360</v>
      </c>
      <c r="E30" s="248"/>
      <c r="F30" s="248"/>
      <c r="G30" s="248"/>
      <c r="H30" s="248"/>
      <c r="I30" s="248"/>
      <c r="J30" s="250"/>
    </row>
    <row r="31" spans="1:10" ht="21.75" customHeight="1" x14ac:dyDescent="0.15">
      <c r="A31" s="247"/>
      <c r="B31" s="522" t="s">
        <v>359</v>
      </c>
      <c r="C31" s="522"/>
      <c r="D31" s="248" t="s">
        <v>358</v>
      </c>
      <c r="E31" s="248"/>
      <c r="F31" s="248"/>
      <c r="G31" s="248"/>
      <c r="H31" s="248"/>
      <c r="I31" s="248"/>
      <c r="J31" s="250"/>
    </row>
    <row r="32" spans="1:10" ht="21.75" customHeight="1" x14ac:dyDescent="0.15">
      <c r="A32" s="247"/>
      <c r="B32" s="522" t="s">
        <v>357</v>
      </c>
      <c r="C32" s="522"/>
      <c r="D32" s="248" t="s">
        <v>356</v>
      </c>
      <c r="E32" s="248"/>
      <c r="F32" s="248"/>
      <c r="G32" s="248"/>
      <c r="H32" s="248"/>
      <c r="I32" s="248"/>
      <c r="J32" s="250"/>
    </row>
    <row r="33" spans="1:10" ht="21.75" customHeight="1" x14ac:dyDescent="0.15">
      <c r="A33" s="247"/>
      <c r="B33" s="522" t="s">
        <v>355</v>
      </c>
      <c r="C33" s="522"/>
      <c r="D33" s="248" t="s">
        <v>354</v>
      </c>
      <c r="E33" s="248"/>
      <c r="F33" s="248"/>
      <c r="G33" s="248"/>
      <c r="H33" s="248"/>
      <c r="I33" s="248"/>
      <c r="J33" s="250"/>
    </row>
    <row r="34" spans="1:10" ht="21.75" customHeight="1" x14ac:dyDescent="0.15">
      <c r="A34" s="247"/>
      <c r="B34" s="522" t="s">
        <v>353</v>
      </c>
      <c r="C34" s="522"/>
      <c r="D34" s="248" t="s">
        <v>352</v>
      </c>
      <c r="E34" s="248"/>
      <c r="F34" s="248"/>
      <c r="G34" s="248"/>
      <c r="H34" s="248"/>
      <c r="I34" s="248"/>
      <c r="J34" s="250"/>
    </row>
    <row r="35" spans="1:10" ht="21.75" customHeight="1" x14ac:dyDescent="0.15">
      <c r="A35" s="247"/>
      <c r="B35" s="522" t="s">
        <v>351</v>
      </c>
      <c r="C35" s="522"/>
      <c r="D35" s="248" t="s">
        <v>350</v>
      </c>
      <c r="E35" s="225"/>
      <c r="F35" s="225"/>
      <c r="G35" s="225"/>
      <c r="H35" s="225"/>
      <c r="I35" s="225"/>
      <c r="J35" s="246"/>
    </row>
    <row r="36" spans="1:10" ht="21.75" customHeight="1" x14ac:dyDescent="0.15">
      <c r="A36" s="249"/>
      <c r="B36" s="248"/>
      <c r="C36" s="225"/>
      <c r="D36" s="225"/>
      <c r="E36" s="225"/>
      <c r="F36" s="225"/>
      <c r="G36" s="225"/>
      <c r="H36" s="225"/>
      <c r="I36" s="225"/>
      <c r="J36" s="246"/>
    </row>
    <row r="37" spans="1:10" ht="21.75" customHeight="1" x14ac:dyDescent="0.15">
      <c r="A37" s="523" t="s">
        <v>349</v>
      </c>
      <c r="B37" s="524"/>
      <c r="C37" s="525" t="s">
        <v>348</v>
      </c>
      <c r="D37" s="525"/>
      <c r="E37" s="525"/>
      <c r="F37" s="525"/>
      <c r="G37" s="520" t="s">
        <v>347</v>
      </c>
      <c r="H37" s="520"/>
      <c r="I37" s="520"/>
      <c r="J37" s="246"/>
    </row>
    <row r="38" spans="1:10" ht="21.75" customHeight="1" x14ac:dyDescent="0.15">
      <c r="A38" s="523"/>
      <c r="B38" s="524"/>
      <c r="C38" s="521">
        <v>120</v>
      </c>
      <c r="D38" s="521"/>
      <c r="E38" s="521"/>
      <c r="F38" s="521"/>
      <c r="G38" s="520"/>
      <c r="H38" s="520"/>
      <c r="I38" s="520"/>
      <c r="J38" s="246"/>
    </row>
    <row r="39" spans="1:10" ht="21.75" customHeight="1" x14ac:dyDescent="0.15">
      <c r="A39" s="247"/>
      <c r="B39" s="225"/>
      <c r="C39" s="225"/>
      <c r="D39" s="225"/>
      <c r="E39" s="225"/>
      <c r="F39" s="225"/>
      <c r="G39" s="225"/>
      <c r="H39" s="225"/>
      <c r="I39" s="225"/>
      <c r="J39" s="246"/>
    </row>
    <row r="40" spans="1:10" ht="21.75" customHeight="1" x14ac:dyDescent="0.15">
      <c r="A40" s="95" t="s">
        <v>541</v>
      </c>
      <c r="B40" s="245"/>
      <c r="C40" s="245"/>
      <c r="D40" s="245"/>
      <c r="E40" s="245"/>
      <c r="F40" s="245"/>
      <c r="G40" s="245"/>
      <c r="H40" s="245"/>
      <c r="I40" s="245"/>
      <c r="J40" s="244"/>
    </row>
    <row r="41" spans="1:10" ht="18.75" customHeight="1" x14ac:dyDescent="0.15"/>
  </sheetData>
  <sheetProtection algorithmName="SHA-512" hashValue="C5pQlpd8+bYBOvy9P3t0qNr4NCHDM2xZy59KOQvaeAYzsjetQAW3EKv3c9KAg6VZWspSToo99bayE1KyCepZ+w==" saltValue="GOtfHc0D8zdc0PtGaDOkMA==" spinCount="100000" sheet="1" objects="1" scenarios="1"/>
  <mergeCells count="24">
    <mergeCell ref="A1:J1"/>
    <mergeCell ref="A6:E6"/>
    <mergeCell ref="A8:A9"/>
    <mergeCell ref="B8:J8"/>
    <mergeCell ref="B9:J9"/>
    <mergeCell ref="B32:C32"/>
    <mergeCell ref="B33:C33"/>
    <mergeCell ref="B34:C34"/>
    <mergeCell ref="C12:D12"/>
    <mergeCell ref="G13:H13"/>
    <mergeCell ref="A24:E24"/>
    <mergeCell ref="B30:C30"/>
    <mergeCell ref="B31:C31"/>
    <mergeCell ref="E12:F12"/>
    <mergeCell ref="G12:H12"/>
    <mergeCell ref="C13:D13"/>
    <mergeCell ref="E13:F13"/>
    <mergeCell ref="A12:B12"/>
    <mergeCell ref="A13:B13"/>
    <mergeCell ref="G37:I38"/>
    <mergeCell ref="C38:F38"/>
    <mergeCell ref="B35:C35"/>
    <mergeCell ref="A37:B38"/>
    <mergeCell ref="C37:F37"/>
  </mergeCells>
  <phoneticPr fontId="2"/>
  <pageMargins left="0.7" right="0.7" top="0.75" bottom="0.75" header="0.3" footer="0.3"/>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8E7CF-F4CD-495D-B71E-DB9213924003}">
  <dimension ref="A1:D91"/>
  <sheetViews>
    <sheetView view="pageBreakPreview" zoomScale="80" zoomScaleNormal="100" zoomScaleSheetLayoutView="80" workbookViewId="0">
      <selection sqref="A1:D1"/>
    </sheetView>
  </sheetViews>
  <sheetFormatPr defaultRowHeight="13.5" x14ac:dyDescent="0.15"/>
  <cols>
    <col min="1" max="1" width="16.875" style="34" customWidth="1"/>
    <col min="2" max="2" width="49.125" style="34" bestFit="1" customWidth="1"/>
    <col min="3" max="3" width="15.75" style="84" customWidth="1"/>
    <col min="4" max="4" width="19" style="34" bestFit="1" customWidth="1"/>
    <col min="5" max="220" width="9" style="34"/>
    <col min="221" max="221" width="16.875" style="34" customWidth="1"/>
    <col min="222" max="222" width="49.125" style="34" bestFit="1" customWidth="1"/>
    <col min="223" max="223" width="15.75" style="34" customWidth="1"/>
    <col min="224" max="224" width="19" style="34" bestFit="1" customWidth="1"/>
    <col min="225" max="225" width="9" style="34"/>
    <col min="226" max="226" width="12.5" style="34" bestFit="1" customWidth="1"/>
    <col min="227" max="228" width="9.625" style="34" customWidth="1"/>
    <col min="229" max="230" width="9" style="34"/>
    <col min="231" max="231" width="40.375" style="34" bestFit="1" customWidth="1"/>
    <col min="232" max="232" width="9" style="34"/>
    <col min="233" max="233" width="19" style="34" bestFit="1" customWidth="1"/>
    <col min="234" max="476" width="9" style="34"/>
    <col min="477" max="477" width="16.875" style="34" customWidth="1"/>
    <col min="478" max="478" width="49.125" style="34" bestFit="1" customWidth="1"/>
    <col min="479" max="479" width="15.75" style="34" customWidth="1"/>
    <col min="480" max="480" width="19" style="34" bestFit="1" customWidth="1"/>
    <col min="481" max="481" width="9" style="34"/>
    <col min="482" max="482" width="12.5" style="34" bestFit="1" customWidth="1"/>
    <col min="483" max="484" width="9.625" style="34" customWidth="1"/>
    <col min="485" max="486" width="9" style="34"/>
    <col min="487" max="487" width="40.375" style="34" bestFit="1" customWidth="1"/>
    <col min="488" max="488" width="9" style="34"/>
    <col min="489" max="489" width="19" style="34" bestFit="1" customWidth="1"/>
    <col min="490" max="732" width="9" style="34"/>
    <col min="733" max="733" width="16.875" style="34" customWidth="1"/>
    <col min="734" max="734" width="49.125" style="34" bestFit="1" customWidth="1"/>
    <col min="735" max="735" width="15.75" style="34" customWidth="1"/>
    <col min="736" max="736" width="19" style="34" bestFit="1" customWidth="1"/>
    <col min="737" max="737" width="9" style="34"/>
    <col min="738" max="738" width="12.5" style="34" bestFit="1" customWidth="1"/>
    <col min="739" max="740" width="9.625" style="34" customWidth="1"/>
    <col min="741" max="742" width="9" style="34"/>
    <col min="743" max="743" width="40.375" style="34" bestFit="1" customWidth="1"/>
    <col min="744" max="744" width="9" style="34"/>
    <col min="745" max="745" width="19" style="34" bestFit="1" customWidth="1"/>
    <col min="746" max="988" width="9" style="34"/>
    <col min="989" max="989" width="16.875" style="34" customWidth="1"/>
    <col min="990" max="990" width="49.125" style="34" bestFit="1" customWidth="1"/>
    <col min="991" max="991" width="15.75" style="34" customWidth="1"/>
    <col min="992" max="992" width="19" style="34" bestFit="1" customWidth="1"/>
    <col min="993" max="993" width="9" style="34"/>
    <col min="994" max="994" width="12.5" style="34" bestFit="1" customWidth="1"/>
    <col min="995" max="996" width="9.625" style="34" customWidth="1"/>
    <col min="997" max="998" width="9" style="34"/>
    <col min="999" max="999" width="40.375" style="34" bestFit="1" customWidth="1"/>
    <col min="1000" max="1000" width="9" style="34"/>
    <col min="1001" max="1001" width="19" style="34" bestFit="1" customWidth="1"/>
    <col min="1002" max="1244" width="9" style="34"/>
    <col min="1245" max="1245" width="16.875" style="34" customWidth="1"/>
    <col min="1246" max="1246" width="49.125" style="34" bestFit="1" customWidth="1"/>
    <col min="1247" max="1247" width="15.75" style="34" customWidth="1"/>
    <col min="1248" max="1248" width="19" style="34" bestFit="1" customWidth="1"/>
    <col min="1249" max="1249" width="9" style="34"/>
    <col min="1250" max="1250" width="12.5" style="34" bestFit="1" customWidth="1"/>
    <col min="1251" max="1252" width="9.625" style="34" customWidth="1"/>
    <col min="1253" max="1254" width="9" style="34"/>
    <col min="1255" max="1255" width="40.375" style="34" bestFit="1" customWidth="1"/>
    <col min="1256" max="1256" width="9" style="34"/>
    <col min="1257" max="1257" width="19" style="34" bestFit="1" customWidth="1"/>
    <col min="1258" max="1500" width="9" style="34"/>
    <col min="1501" max="1501" width="16.875" style="34" customWidth="1"/>
    <col min="1502" max="1502" width="49.125" style="34" bestFit="1" customWidth="1"/>
    <col min="1503" max="1503" width="15.75" style="34" customWidth="1"/>
    <col min="1504" max="1504" width="19" style="34" bestFit="1" customWidth="1"/>
    <col min="1505" max="1505" width="9" style="34"/>
    <col min="1506" max="1506" width="12.5" style="34" bestFit="1" customWidth="1"/>
    <col min="1507" max="1508" width="9.625" style="34" customWidth="1"/>
    <col min="1509" max="1510" width="9" style="34"/>
    <col min="1511" max="1511" width="40.375" style="34" bestFit="1" customWidth="1"/>
    <col min="1512" max="1512" width="9" style="34"/>
    <col min="1513" max="1513" width="19" style="34" bestFit="1" customWidth="1"/>
    <col min="1514" max="1756" width="9" style="34"/>
    <col min="1757" max="1757" width="16.875" style="34" customWidth="1"/>
    <col min="1758" max="1758" width="49.125" style="34" bestFit="1" customWidth="1"/>
    <col min="1759" max="1759" width="15.75" style="34" customWidth="1"/>
    <col min="1760" max="1760" width="19" style="34" bestFit="1" customWidth="1"/>
    <col min="1761" max="1761" width="9" style="34"/>
    <col min="1762" max="1762" width="12.5" style="34" bestFit="1" customWidth="1"/>
    <col min="1763" max="1764" width="9.625" style="34" customWidth="1"/>
    <col min="1765" max="1766" width="9" style="34"/>
    <col min="1767" max="1767" width="40.375" style="34" bestFit="1" customWidth="1"/>
    <col min="1768" max="1768" width="9" style="34"/>
    <col min="1769" max="1769" width="19" style="34" bestFit="1" customWidth="1"/>
    <col min="1770" max="2012" width="9" style="34"/>
    <col min="2013" max="2013" width="16.875" style="34" customWidth="1"/>
    <col min="2014" max="2014" width="49.125" style="34" bestFit="1" customWidth="1"/>
    <col min="2015" max="2015" width="15.75" style="34" customWidth="1"/>
    <col min="2016" max="2016" width="19" style="34" bestFit="1" customWidth="1"/>
    <col min="2017" max="2017" width="9" style="34"/>
    <col min="2018" max="2018" width="12.5" style="34" bestFit="1" customWidth="1"/>
    <col min="2019" max="2020" width="9.625" style="34" customWidth="1"/>
    <col min="2021" max="2022" width="9" style="34"/>
    <col min="2023" max="2023" width="40.375" style="34" bestFit="1" customWidth="1"/>
    <col min="2024" max="2024" width="9" style="34"/>
    <col min="2025" max="2025" width="19" style="34" bestFit="1" customWidth="1"/>
    <col min="2026" max="2268" width="9" style="34"/>
    <col min="2269" max="2269" width="16.875" style="34" customWidth="1"/>
    <col min="2270" max="2270" width="49.125" style="34" bestFit="1" customWidth="1"/>
    <col min="2271" max="2271" width="15.75" style="34" customWidth="1"/>
    <col min="2272" max="2272" width="19" style="34" bestFit="1" customWidth="1"/>
    <col min="2273" max="2273" width="9" style="34"/>
    <col min="2274" max="2274" width="12.5" style="34" bestFit="1" customWidth="1"/>
    <col min="2275" max="2276" width="9.625" style="34" customWidth="1"/>
    <col min="2277" max="2278" width="9" style="34"/>
    <col min="2279" max="2279" width="40.375" style="34" bestFit="1" customWidth="1"/>
    <col min="2280" max="2280" width="9" style="34"/>
    <col min="2281" max="2281" width="19" style="34" bestFit="1" customWidth="1"/>
    <col min="2282" max="2524" width="9" style="34"/>
    <col min="2525" max="2525" width="16.875" style="34" customWidth="1"/>
    <col min="2526" max="2526" width="49.125" style="34" bestFit="1" customWidth="1"/>
    <col min="2527" max="2527" width="15.75" style="34" customWidth="1"/>
    <col min="2528" max="2528" width="19" style="34" bestFit="1" customWidth="1"/>
    <col min="2529" max="2529" width="9" style="34"/>
    <col min="2530" max="2530" width="12.5" style="34" bestFit="1" customWidth="1"/>
    <col min="2531" max="2532" width="9.625" style="34" customWidth="1"/>
    <col min="2533" max="2534" width="9" style="34"/>
    <col min="2535" max="2535" width="40.375" style="34" bestFit="1" customWidth="1"/>
    <col min="2536" max="2536" width="9" style="34"/>
    <col min="2537" max="2537" width="19" style="34" bestFit="1" customWidth="1"/>
    <col min="2538" max="2780" width="9" style="34"/>
    <col min="2781" max="2781" width="16.875" style="34" customWidth="1"/>
    <col min="2782" max="2782" width="49.125" style="34" bestFit="1" customWidth="1"/>
    <col min="2783" max="2783" width="15.75" style="34" customWidth="1"/>
    <col min="2784" max="2784" width="19" style="34" bestFit="1" customWidth="1"/>
    <col min="2785" max="2785" width="9" style="34"/>
    <col min="2786" max="2786" width="12.5" style="34" bestFit="1" customWidth="1"/>
    <col min="2787" max="2788" width="9.625" style="34" customWidth="1"/>
    <col min="2789" max="2790" width="9" style="34"/>
    <col min="2791" max="2791" width="40.375" style="34" bestFit="1" customWidth="1"/>
    <col min="2792" max="2792" width="9" style="34"/>
    <col min="2793" max="2793" width="19" style="34" bestFit="1" customWidth="1"/>
    <col min="2794" max="3036" width="9" style="34"/>
    <col min="3037" max="3037" width="16.875" style="34" customWidth="1"/>
    <col min="3038" max="3038" width="49.125" style="34" bestFit="1" customWidth="1"/>
    <col min="3039" max="3039" width="15.75" style="34" customWidth="1"/>
    <col min="3040" max="3040" width="19" style="34" bestFit="1" customWidth="1"/>
    <col min="3041" max="3041" width="9" style="34"/>
    <col min="3042" max="3042" width="12.5" style="34" bestFit="1" customWidth="1"/>
    <col min="3043" max="3044" width="9.625" style="34" customWidth="1"/>
    <col min="3045" max="3046" width="9" style="34"/>
    <col min="3047" max="3047" width="40.375" style="34" bestFit="1" customWidth="1"/>
    <col min="3048" max="3048" width="9" style="34"/>
    <col min="3049" max="3049" width="19" style="34" bestFit="1" customWidth="1"/>
    <col min="3050" max="3292" width="9" style="34"/>
    <col min="3293" max="3293" width="16.875" style="34" customWidth="1"/>
    <col min="3294" max="3294" width="49.125" style="34" bestFit="1" customWidth="1"/>
    <col min="3295" max="3295" width="15.75" style="34" customWidth="1"/>
    <col min="3296" max="3296" width="19" style="34" bestFit="1" customWidth="1"/>
    <col min="3297" max="3297" width="9" style="34"/>
    <col min="3298" max="3298" width="12.5" style="34" bestFit="1" customWidth="1"/>
    <col min="3299" max="3300" width="9.625" style="34" customWidth="1"/>
    <col min="3301" max="3302" width="9" style="34"/>
    <col min="3303" max="3303" width="40.375" style="34" bestFit="1" customWidth="1"/>
    <col min="3304" max="3304" width="9" style="34"/>
    <col min="3305" max="3305" width="19" style="34" bestFit="1" customWidth="1"/>
    <col min="3306" max="3548" width="9" style="34"/>
    <col min="3549" max="3549" width="16.875" style="34" customWidth="1"/>
    <col min="3550" max="3550" width="49.125" style="34" bestFit="1" customWidth="1"/>
    <col min="3551" max="3551" width="15.75" style="34" customWidth="1"/>
    <col min="3552" max="3552" width="19" style="34" bestFit="1" customWidth="1"/>
    <col min="3553" max="3553" width="9" style="34"/>
    <col min="3554" max="3554" width="12.5" style="34" bestFit="1" customWidth="1"/>
    <col min="3555" max="3556" width="9.625" style="34" customWidth="1"/>
    <col min="3557" max="3558" width="9" style="34"/>
    <col min="3559" max="3559" width="40.375" style="34" bestFit="1" customWidth="1"/>
    <col min="3560" max="3560" width="9" style="34"/>
    <col min="3561" max="3561" width="19" style="34" bestFit="1" customWidth="1"/>
    <col min="3562" max="3804" width="9" style="34"/>
    <col min="3805" max="3805" width="16.875" style="34" customWidth="1"/>
    <col min="3806" max="3806" width="49.125" style="34" bestFit="1" customWidth="1"/>
    <col min="3807" max="3807" width="15.75" style="34" customWidth="1"/>
    <col min="3808" max="3808" width="19" style="34" bestFit="1" customWidth="1"/>
    <col min="3809" max="3809" width="9" style="34"/>
    <col min="3810" max="3810" width="12.5" style="34" bestFit="1" customWidth="1"/>
    <col min="3811" max="3812" width="9.625" style="34" customWidth="1"/>
    <col min="3813" max="3814" width="9" style="34"/>
    <col min="3815" max="3815" width="40.375" style="34" bestFit="1" customWidth="1"/>
    <col min="3816" max="3816" width="9" style="34"/>
    <col min="3817" max="3817" width="19" style="34" bestFit="1" customWidth="1"/>
    <col min="3818" max="4060" width="9" style="34"/>
    <col min="4061" max="4061" width="16.875" style="34" customWidth="1"/>
    <col min="4062" max="4062" width="49.125" style="34" bestFit="1" customWidth="1"/>
    <col min="4063" max="4063" width="15.75" style="34" customWidth="1"/>
    <col min="4064" max="4064" width="19" style="34" bestFit="1" customWidth="1"/>
    <col min="4065" max="4065" width="9" style="34"/>
    <col min="4066" max="4066" width="12.5" style="34" bestFit="1" customWidth="1"/>
    <col min="4067" max="4068" width="9.625" style="34" customWidth="1"/>
    <col min="4069" max="4070" width="9" style="34"/>
    <col min="4071" max="4071" width="40.375" style="34" bestFit="1" customWidth="1"/>
    <col min="4072" max="4072" width="9" style="34"/>
    <col min="4073" max="4073" width="19" style="34" bestFit="1" customWidth="1"/>
    <col min="4074" max="4316" width="9" style="34"/>
    <col min="4317" max="4317" width="16.875" style="34" customWidth="1"/>
    <col min="4318" max="4318" width="49.125" style="34" bestFit="1" customWidth="1"/>
    <col min="4319" max="4319" width="15.75" style="34" customWidth="1"/>
    <col min="4320" max="4320" width="19" style="34" bestFit="1" customWidth="1"/>
    <col min="4321" max="4321" width="9" style="34"/>
    <col min="4322" max="4322" width="12.5" style="34" bestFit="1" customWidth="1"/>
    <col min="4323" max="4324" width="9.625" style="34" customWidth="1"/>
    <col min="4325" max="4326" width="9" style="34"/>
    <col min="4327" max="4327" width="40.375" style="34" bestFit="1" customWidth="1"/>
    <col min="4328" max="4328" width="9" style="34"/>
    <col min="4329" max="4329" width="19" style="34" bestFit="1" customWidth="1"/>
    <col min="4330" max="4572" width="9" style="34"/>
    <col min="4573" max="4573" width="16.875" style="34" customWidth="1"/>
    <col min="4574" max="4574" width="49.125" style="34" bestFit="1" customWidth="1"/>
    <col min="4575" max="4575" width="15.75" style="34" customWidth="1"/>
    <col min="4576" max="4576" width="19" style="34" bestFit="1" customWidth="1"/>
    <col min="4577" max="4577" width="9" style="34"/>
    <col min="4578" max="4578" width="12.5" style="34" bestFit="1" customWidth="1"/>
    <col min="4579" max="4580" width="9.625" style="34" customWidth="1"/>
    <col min="4581" max="4582" width="9" style="34"/>
    <col min="4583" max="4583" width="40.375" style="34" bestFit="1" customWidth="1"/>
    <col min="4584" max="4584" width="9" style="34"/>
    <col min="4585" max="4585" width="19" style="34" bestFit="1" customWidth="1"/>
    <col min="4586" max="4828" width="9" style="34"/>
    <col min="4829" max="4829" width="16.875" style="34" customWidth="1"/>
    <col min="4830" max="4830" width="49.125" style="34" bestFit="1" customWidth="1"/>
    <col min="4831" max="4831" width="15.75" style="34" customWidth="1"/>
    <col min="4832" max="4832" width="19" style="34" bestFit="1" customWidth="1"/>
    <col min="4833" max="4833" width="9" style="34"/>
    <col min="4834" max="4834" width="12.5" style="34" bestFit="1" customWidth="1"/>
    <col min="4835" max="4836" width="9.625" style="34" customWidth="1"/>
    <col min="4837" max="4838" width="9" style="34"/>
    <col min="4839" max="4839" width="40.375" style="34" bestFit="1" customWidth="1"/>
    <col min="4840" max="4840" width="9" style="34"/>
    <col min="4841" max="4841" width="19" style="34" bestFit="1" customWidth="1"/>
    <col min="4842" max="5084" width="9" style="34"/>
    <col min="5085" max="5085" width="16.875" style="34" customWidth="1"/>
    <col min="5086" max="5086" width="49.125" style="34" bestFit="1" customWidth="1"/>
    <col min="5087" max="5087" width="15.75" style="34" customWidth="1"/>
    <col min="5088" max="5088" width="19" style="34" bestFit="1" customWidth="1"/>
    <col min="5089" max="5089" width="9" style="34"/>
    <col min="5090" max="5090" width="12.5" style="34" bestFit="1" customWidth="1"/>
    <col min="5091" max="5092" width="9.625" style="34" customWidth="1"/>
    <col min="5093" max="5094" width="9" style="34"/>
    <col min="5095" max="5095" width="40.375" style="34" bestFit="1" customWidth="1"/>
    <col min="5096" max="5096" width="9" style="34"/>
    <col min="5097" max="5097" width="19" style="34" bestFit="1" customWidth="1"/>
    <col min="5098" max="5340" width="9" style="34"/>
    <col min="5341" max="5341" width="16.875" style="34" customWidth="1"/>
    <col min="5342" max="5342" width="49.125" style="34" bestFit="1" customWidth="1"/>
    <col min="5343" max="5343" width="15.75" style="34" customWidth="1"/>
    <col min="5344" max="5344" width="19" style="34" bestFit="1" customWidth="1"/>
    <col min="5345" max="5345" width="9" style="34"/>
    <col min="5346" max="5346" width="12.5" style="34" bestFit="1" customWidth="1"/>
    <col min="5347" max="5348" width="9.625" style="34" customWidth="1"/>
    <col min="5349" max="5350" width="9" style="34"/>
    <col min="5351" max="5351" width="40.375" style="34" bestFit="1" customWidth="1"/>
    <col min="5352" max="5352" width="9" style="34"/>
    <col min="5353" max="5353" width="19" style="34" bestFit="1" customWidth="1"/>
    <col min="5354" max="5596" width="9" style="34"/>
    <col min="5597" max="5597" width="16.875" style="34" customWidth="1"/>
    <col min="5598" max="5598" width="49.125" style="34" bestFit="1" customWidth="1"/>
    <col min="5599" max="5599" width="15.75" style="34" customWidth="1"/>
    <col min="5600" max="5600" width="19" style="34" bestFit="1" customWidth="1"/>
    <col min="5601" max="5601" width="9" style="34"/>
    <col min="5602" max="5602" width="12.5" style="34" bestFit="1" customWidth="1"/>
    <col min="5603" max="5604" width="9.625" style="34" customWidth="1"/>
    <col min="5605" max="5606" width="9" style="34"/>
    <col min="5607" max="5607" width="40.375" style="34" bestFit="1" customWidth="1"/>
    <col min="5608" max="5608" width="9" style="34"/>
    <col min="5609" max="5609" width="19" style="34" bestFit="1" customWidth="1"/>
    <col min="5610" max="5852" width="9" style="34"/>
    <col min="5853" max="5853" width="16.875" style="34" customWidth="1"/>
    <col min="5854" max="5854" width="49.125" style="34" bestFit="1" customWidth="1"/>
    <col min="5855" max="5855" width="15.75" style="34" customWidth="1"/>
    <col min="5856" max="5856" width="19" style="34" bestFit="1" customWidth="1"/>
    <col min="5857" max="5857" width="9" style="34"/>
    <col min="5858" max="5858" width="12.5" style="34" bestFit="1" customWidth="1"/>
    <col min="5859" max="5860" width="9.625" style="34" customWidth="1"/>
    <col min="5861" max="5862" width="9" style="34"/>
    <col min="5863" max="5863" width="40.375" style="34" bestFit="1" customWidth="1"/>
    <col min="5864" max="5864" width="9" style="34"/>
    <col min="5865" max="5865" width="19" style="34" bestFit="1" customWidth="1"/>
    <col min="5866" max="6108" width="9" style="34"/>
    <col min="6109" max="6109" width="16.875" style="34" customWidth="1"/>
    <col min="6110" max="6110" width="49.125" style="34" bestFit="1" customWidth="1"/>
    <col min="6111" max="6111" width="15.75" style="34" customWidth="1"/>
    <col min="6112" max="6112" width="19" style="34" bestFit="1" customWidth="1"/>
    <col min="6113" max="6113" width="9" style="34"/>
    <col min="6114" max="6114" width="12.5" style="34" bestFit="1" customWidth="1"/>
    <col min="6115" max="6116" width="9.625" style="34" customWidth="1"/>
    <col min="6117" max="6118" width="9" style="34"/>
    <col min="6119" max="6119" width="40.375" style="34" bestFit="1" customWidth="1"/>
    <col min="6120" max="6120" width="9" style="34"/>
    <col min="6121" max="6121" width="19" style="34" bestFit="1" customWidth="1"/>
    <col min="6122" max="6364" width="9" style="34"/>
    <col min="6365" max="6365" width="16.875" style="34" customWidth="1"/>
    <col min="6366" max="6366" width="49.125" style="34" bestFit="1" customWidth="1"/>
    <col min="6367" max="6367" width="15.75" style="34" customWidth="1"/>
    <col min="6368" max="6368" width="19" style="34" bestFit="1" customWidth="1"/>
    <col min="6369" max="6369" width="9" style="34"/>
    <col min="6370" max="6370" width="12.5" style="34" bestFit="1" customWidth="1"/>
    <col min="6371" max="6372" width="9.625" style="34" customWidth="1"/>
    <col min="6373" max="6374" width="9" style="34"/>
    <col min="6375" max="6375" width="40.375" style="34" bestFit="1" customWidth="1"/>
    <col min="6376" max="6376" width="9" style="34"/>
    <col min="6377" max="6377" width="19" style="34" bestFit="1" customWidth="1"/>
    <col min="6378" max="6620" width="9" style="34"/>
    <col min="6621" max="6621" width="16.875" style="34" customWidth="1"/>
    <col min="6622" max="6622" width="49.125" style="34" bestFit="1" customWidth="1"/>
    <col min="6623" max="6623" width="15.75" style="34" customWidth="1"/>
    <col min="6624" max="6624" width="19" style="34" bestFit="1" customWidth="1"/>
    <col min="6625" max="6625" width="9" style="34"/>
    <col min="6626" max="6626" width="12.5" style="34" bestFit="1" customWidth="1"/>
    <col min="6627" max="6628" width="9.625" style="34" customWidth="1"/>
    <col min="6629" max="6630" width="9" style="34"/>
    <col min="6631" max="6631" width="40.375" style="34" bestFit="1" customWidth="1"/>
    <col min="6632" max="6632" width="9" style="34"/>
    <col min="6633" max="6633" width="19" style="34" bestFit="1" customWidth="1"/>
    <col min="6634" max="6876" width="9" style="34"/>
    <col min="6877" max="6877" width="16.875" style="34" customWidth="1"/>
    <col min="6878" max="6878" width="49.125" style="34" bestFit="1" customWidth="1"/>
    <col min="6879" max="6879" width="15.75" style="34" customWidth="1"/>
    <col min="6880" max="6880" width="19" style="34" bestFit="1" customWidth="1"/>
    <col min="6881" max="6881" width="9" style="34"/>
    <col min="6882" max="6882" width="12.5" style="34" bestFit="1" customWidth="1"/>
    <col min="6883" max="6884" width="9.625" style="34" customWidth="1"/>
    <col min="6885" max="6886" width="9" style="34"/>
    <col min="6887" max="6887" width="40.375" style="34" bestFit="1" customWidth="1"/>
    <col min="6888" max="6888" width="9" style="34"/>
    <col min="6889" max="6889" width="19" style="34" bestFit="1" customWidth="1"/>
    <col min="6890" max="7132" width="9" style="34"/>
    <col min="7133" max="7133" width="16.875" style="34" customWidth="1"/>
    <col min="7134" max="7134" width="49.125" style="34" bestFit="1" customWidth="1"/>
    <col min="7135" max="7135" width="15.75" style="34" customWidth="1"/>
    <col min="7136" max="7136" width="19" style="34" bestFit="1" customWidth="1"/>
    <col min="7137" max="7137" width="9" style="34"/>
    <col min="7138" max="7138" width="12.5" style="34" bestFit="1" customWidth="1"/>
    <col min="7139" max="7140" width="9.625" style="34" customWidth="1"/>
    <col min="7141" max="7142" width="9" style="34"/>
    <col min="7143" max="7143" width="40.375" style="34" bestFit="1" customWidth="1"/>
    <col min="7144" max="7144" width="9" style="34"/>
    <col min="7145" max="7145" width="19" style="34" bestFit="1" customWidth="1"/>
    <col min="7146" max="7388" width="9" style="34"/>
    <col min="7389" max="7389" width="16.875" style="34" customWidth="1"/>
    <col min="7390" max="7390" width="49.125" style="34" bestFit="1" customWidth="1"/>
    <col min="7391" max="7391" width="15.75" style="34" customWidth="1"/>
    <col min="7392" max="7392" width="19" style="34" bestFit="1" customWidth="1"/>
    <col min="7393" max="7393" width="9" style="34"/>
    <col min="7394" max="7394" width="12.5" style="34" bestFit="1" customWidth="1"/>
    <col min="7395" max="7396" width="9.625" style="34" customWidth="1"/>
    <col min="7397" max="7398" width="9" style="34"/>
    <col min="7399" max="7399" width="40.375" style="34" bestFit="1" customWidth="1"/>
    <col min="7400" max="7400" width="9" style="34"/>
    <col min="7401" max="7401" width="19" style="34" bestFit="1" customWidth="1"/>
    <col min="7402" max="7644" width="9" style="34"/>
    <col min="7645" max="7645" width="16.875" style="34" customWidth="1"/>
    <col min="7646" max="7646" width="49.125" style="34" bestFit="1" customWidth="1"/>
    <col min="7647" max="7647" width="15.75" style="34" customWidth="1"/>
    <col min="7648" max="7648" width="19" style="34" bestFit="1" customWidth="1"/>
    <col min="7649" max="7649" width="9" style="34"/>
    <col min="7650" max="7650" width="12.5" style="34" bestFit="1" customWidth="1"/>
    <col min="7651" max="7652" width="9.625" style="34" customWidth="1"/>
    <col min="7653" max="7654" width="9" style="34"/>
    <col min="7655" max="7655" width="40.375" style="34" bestFit="1" customWidth="1"/>
    <col min="7656" max="7656" width="9" style="34"/>
    <col min="7657" max="7657" width="19" style="34" bestFit="1" customWidth="1"/>
    <col min="7658" max="7900" width="9" style="34"/>
    <col min="7901" max="7901" width="16.875" style="34" customWidth="1"/>
    <col min="7902" max="7902" width="49.125" style="34" bestFit="1" customWidth="1"/>
    <col min="7903" max="7903" width="15.75" style="34" customWidth="1"/>
    <col min="7904" max="7904" width="19" style="34" bestFit="1" customWidth="1"/>
    <col min="7905" max="7905" width="9" style="34"/>
    <col min="7906" max="7906" width="12.5" style="34" bestFit="1" customWidth="1"/>
    <col min="7907" max="7908" width="9.625" style="34" customWidth="1"/>
    <col min="7909" max="7910" width="9" style="34"/>
    <col min="7911" max="7911" width="40.375" style="34" bestFit="1" customWidth="1"/>
    <col min="7912" max="7912" width="9" style="34"/>
    <col min="7913" max="7913" width="19" style="34" bestFit="1" customWidth="1"/>
    <col min="7914" max="8156" width="9" style="34"/>
    <col min="8157" max="8157" width="16.875" style="34" customWidth="1"/>
    <col min="8158" max="8158" width="49.125" style="34" bestFit="1" customWidth="1"/>
    <col min="8159" max="8159" width="15.75" style="34" customWidth="1"/>
    <col min="8160" max="8160" width="19" style="34" bestFit="1" customWidth="1"/>
    <col min="8161" max="8161" width="9" style="34"/>
    <col min="8162" max="8162" width="12.5" style="34" bestFit="1" customWidth="1"/>
    <col min="8163" max="8164" width="9.625" style="34" customWidth="1"/>
    <col min="8165" max="8166" width="9" style="34"/>
    <col min="8167" max="8167" width="40.375" style="34" bestFit="1" customWidth="1"/>
    <col min="8168" max="8168" width="9" style="34"/>
    <col min="8169" max="8169" width="19" style="34" bestFit="1" customWidth="1"/>
    <col min="8170" max="8412" width="9" style="34"/>
    <col min="8413" max="8413" width="16.875" style="34" customWidth="1"/>
    <col min="8414" max="8414" width="49.125" style="34" bestFit="1" customWidth="1"/>
    <col min="8415" max="8415" width="15.75" style="34" customWidth="1"/>
    <col min="8416" max="8416" width="19" style="34" bestFit="1" customWidth="1"/>
    <col min="8417" max="8417" width="9" style="34"/>
    <col min="8418" max="8418" width="12.5" style="34" bestFit="1" customWidth="1"/>
    <col min="8419" max="8420" width="9.625" style="34" customWidth="1"/>
    <col min="8421" max="8422" width="9" style="34"/>
    <col min="8423" max="8423" width="40.375" style="34" bestFit="1" customWidth="1"/>
    <col min="8424" max="8424" width="9" style="34"/>
    <col min="8425" max="8425" width="19" style="34" bestFit="1" customWidth="1"/>
    <col min="8426" max="8668" width="9" style="34"/>
    <col min="8669" max="8669" width="16.875" style="34" customWidth="1"/>
    <col min="8670" max="8670" width="49.125" style="34" bestFit="1" customWidth="1"/>
    <col min="8671" max="8671" width="15.75" style="34" customWidth="1"/>
    <col min="8672" max="8672" width="19" style="34" bestFit="1" customWidth="1"/>
    <col min="8673" max="8673" width="9" style="34"/>
    <col min="8674" max="8674" width="12.5" style="34" bestFit="1" customWidth="1"/>
    <col min="8675" max="8676" width="9.625" style="34" customWidth="1"/>
    <col min="8677" max="8678" width="9" style="34"/>
    <col min="8679" max="8679" width="40.375" style="34" bestFit="1" customWidth="1"/>
    <col min="8680" max="8680" width="9" style="34"/>
    <col min="8681" max="8681" width="19" style="34" bestFit="1" customWidth="1"/>
    <col min="8682" max="8924" width="9" style="34"/>
    <col min="8925" max="8925" width="16.875" style="34" customWidth="1"/>
    <col min="8926" max="8926" width="49.125" style="34" bestFit="1" customWidth="1"/>
    <col min="8927" max="8927" width="15.75" style="34" customWidth="1"/>
    <col min="8928" max="8928" width="19" style="34" bestFit="1" customWidth="1"/>
    <col min="8929" max="8929" width="9" style="34"/>
    <col min="8930" max="8930" width="12.5" style="34" bestFit="1" customWidth="1"/>
    <col min="8931" max="8932" width="9.625" style="34" customWidth="1"/>
    <col min="8933" max="8934" width="9" style="34"/>
    <col min="8935" max="8935" width="40.375" style="34" bestFit="1" customWidth="1"/>
    <col min="8936" max="8936" width="9" style="34"/>
    <col min="8937" max="8937" width="19" style="34" bestFit="1" customWidth="1"/>
    <col min="8938" max="9180" width="9" style="34"/>
    <col min="9181" max="9181" width="16.875" style="34" customWidth="1"/>
    <col min="9182" max="9182" width="49.125" style="34" bestFit="1" customWidth="1"/>
    <col min="9183" max="9183" width="15.75" style="34" customWidth="1"/>
    <col min="9184" max="9184" width="19" style="34" bestFit="1" customWidth="1"/>
    <col min="9185" max="9185" width="9" style="34"/>
    <col min="9186" max="9186" width="12.5" style="34" bestFit="1" customWidth="1"/>
    <col min="9187" max="9188" width="9.625" style="34" customWidth="1"/>
    <col min="9189" max="9190" width="9" style="34"/>
    <col min="9191" max="9191" width="40.375" style="34" bestFit="1" customWidth="1"/>
    <col min="9192" max="9192" width="9" style="34"/>
    <col min="9193" max="9193" width="19" style="34" bestFit="1" customWidth="1"/>
    <col min="9194" max="9436" width="9" style="34"/>
    <col min="9437" max="9437" width="16.875" style="34" customWidth="1"/>
    <col min="9438" max="9438" width="49.125" style="34" bestFit="1" customWidth="1"/>
    <col min="9439" max="9439" width="15.75" style="34" customWidth="1"/>
    <col min="9440" max="9440" width="19" style="34" bestFit="1" customWidth="1"/>
    <col min="9441" max="9441" width="9" style="34"/>
    <col min="9442" max="9442" width="12.5" style="34" bestFit="1" customWidth="1"/>
    <col min="9443" max="9444" width="9.625" style="34" customWidth="1"/>
    <col min="9445" max="9446" width="9" style="34"/>
    <col min="9447" max="9447" width="40.375" style="34" bestFit="1" customWidth="1"/>
    <col min="9448" max="9448" width="9" style="34"/>
    <col min="9449" max="9449" width="19" style="34" bestFit="1" customWidth="1"/>
    <col min="9450" max="9692" width="9" style="34"/>
    <col min="9693" max="9693" width="16.875" style="34" customWidth="1"/>
    <col min="9694" max="9694" width="49.125" style="34" bestFit="1" customWidth="1"/>
    <col min="9695" max="9695" width="15.75" style="34" customWidth="1"/>
    <col min="9696" max="9696" width="19" style="34" bestFit="1" customWidth="1"/>
    <col min="9697" max="9697" width="9" style="34"/>
    <col min="9698" max="9698" width="12.5" style="34" bestFit="1" customWidth="1"/>
    <col min="9699" max="9700" width="9.625" style="34" customWidth="1"/>
    <col min="9701" max="9702" width="9" style="34"/>
    <col min="9703" max="9703" width="40.375" style="34" bestFit="1" customWidth="1"/>
    <col min="9704" max="9704" width="9" style="34"/>
    <col min="9705" max="9705" width="19" style="34" bestFit="1" customWidth="1"/>
    <col min="9706" max="9948" width="9" style="34"/>
    <col min="9949" max="9949" width="16.875" style="34" customWidth="1"/>
    <col min="9950" max="9950" width="49.125" style="34" bestFit="1" customWidth="1"/>
    <col min="9951" max="9951" width="15.75" style="34" customWidth="1"/>
    <col min="9952" max="9952" width="19" style="34" bestFit="1" customWidth="1"/>
    <col min="9953" max="9953" width="9" style="34"/>
    <col min="9954" max="9954" width="12.5" style="34" bestFit="1" customWidth="1"/>
    <col min="9955" max="9956" width="9.625" style="34" customWidth="1"/>
    <col min="9957" max="9958" width="9" style="34"/>
    <col min="9959" max="9959" width="40.375" style="34" bestFit="1" customWidth="1"/>
    <col min="9960" max="9960" width="9" style="34"/>
    <col min="9961" max="9961" width="19" style="34" bestFit="1" customWidth="1"/>
    <col min="9962" max="10204" width="9" style="34"/>
    <col min="10205" max="10205" width="16.875" style="34" customWidth="1"/>
    <col min="10206" max="10206" width="49.125" style="34" bestFit="1" customWidth="1"/>
    <col min="10207" max="10207" width="15.75" style="34" customWidth="1"/>
    <col min="10208" max="10208" width="19" style="34" bestFit="1" customWidth="1"/>
    <col min="10209" max="10209" width="9" style="34"/>
    <col min="10210" max="10210" width="12.5" style="34" bestFit="1" customWidth="1"/>
    <col min="10211" max="10212" width="9.625" style="34" customWidth="1"/>
    <col min="10213" max="10214" width="9" style="34"/>
    <col min="10215" max="10215" width="40.375" style="34" bestFit="1" customWidth="1"/>
    <col min="10216" max="10216" width="9" style="34"/>
    <col min="10217" max="10217" width="19" style="34" bestFit="1" customWidth="1"/>
    <col min="10218" max="10460" width="9" style="34"/>
    <col min="10461" max="10461" width="16.875" style="34" customWidth="1"/>
    <col min="10462" max="10462" width="49.125" style="34" bestFit="1" customWidth="1"/>
    <col min="10463" max="10463" width="15.75" style="34" customWidth="1"/>
    <col min="10464" max="10464" width="19" style="34" bestFit="1" customWidth="1"/>
    <col min="10465" max="10465" width="9" style="34"/>
    <col min="10466" max="10466" width="12.5" style="34" bestFit="1" customWidth="1"/>
    <col min="10467" max="10468" width="9.625" style="34" customWidth="1"/>
    <col min="10469" max="10470" width="9" style="34"/>
    <col min="10471" max="10471" width="40.375" style="34" bestFit="1" customWidth="1"/>
    <col min="10472" max="10472" width="9" style="34"/>
    <col min="10473" max="10473" width="19" style="34" bestFit="1" customWidth="1"/>
    <col min="10474" max="10716" width="9" style="34"/>
    <col min="10717" max="10717" width="16.875" style="34" customWidth="1"/>
    <col min="10718" max="10718" width="49.125" style="34" bestFit="1" customWidth="1"/>
    <col min="10719" max="10719" width="15.75" style="34" customWidth="1"/>
    <col min="10720" max="10720" width="19" style="34" bestFit="1" customWidth="1"/>
    <col min="10721" max="10721" width="9" style="34"/>
    <col min="10722" max="10722" width="12.5" style="34" bestFit="1" customWidth="1"/>
    <col min="10723" max="10724" width="9.625" style="34" customWidth="1"/>
    <col min="10725" max="10726" width="9" style="34"/>
    <col min="10727" max="10727" width="40.375" style="34" bestFit="1" customWidth="1"/>
    <col min="10728" max="10728" width="9" style="34"/>
    <col min="10729" max="10729" width="19" style="34" bestFit="1" customWidth="1"/>
    <col min="10730" max="10972" width="9" style="34"/>
    <col min="10973" max="10973" width="16.875" style="34" customWidth="1"/>
    <col min="10974" max="10974" width="49.125" style="34" bestFit="1" customWidth="1"/>
    <col min="10975" max="10975" width="15.75" style="34" customWidth="1"/>
    <col min="10976" max="10976" width="19" style="34" bestFit="1" customWidth="1"/>
    <col min="10977" max="10977" width="9" style="34"/>
    <col min="10978" max="10978" width="12.5" style="34" bestFit="1" customWidth="1"/>
    <col min="10979" max="10980" width="9.625" style="34" customWidth="1"/>
    <col min="10981" max="10982" width="9" style="34"/>
    <col min="10983" max="10983" width="40.375" style="34" bestFit="1" customWidth="1"/>
    <col min="10984" max="10984" width="9" style="34"/>
    <col min="10985" max="10985" width="19" style="34" bestFit="1" customWidth="1"/>
    <col min="10986" max="11228" width="9" style="34"/>
    <col min="11229" max="11229" width="16.875" style="34" customWidth="1"/>
    <col min="11230" max="11230" width="49.125" style="34" bestFit="1" customWidth="1"/>
    <col min="11231" max="11231" width="15.75" style="34" customWidth="1"/>
    <col min="11232" max="11232" width="19" style="34" bestFit="1" customWidth="1"/>
    <col min="11233" max="11233" width="9" style="34"/>
    <col min="11234" max="11234" width="12.5" style="34" bestFit="1" customWidth="1"/>
    <col min="11235" max="11236" width="9.625" style="34" customWidth="1"/>
    <col min="11237" max="11238" width="9" style="34"/>
    <col min="11239" max="11239" width="40.375" style="34" bestFit="1" customWidth="1"/>
    <col min="11240" max="11240" width="9" style="34"/>
    <col min="11241" max="11241" width="19" style="34" bestFit="1" customWidth="1"/>
    <col min="11242" max="11484" width="9" style="34"/>
    <col min="11485" max="11485" width="16.875" style="34" customWidth="1"/>
    <col min="11486" max="11486" width="49.125" style="34" bestFit="1" customWidth="1"/>
    <col min="11487" max="11487" width="15.75" style="34" customWidth="1"/>
    <col min="11488" max="11488" width="19" style="34" bestFit="1" customWidth="1"/>
    <col min="11489" max="11489" width="9" style="34"/>
    <col min="11490" max="11490" width="12.5" style="34" bestFit="1" customWidth="1"/>
    <col min="11491" max="11492" width="9.625" style="34" customWidth="1"/>
    <col min="11493" max="11494" width="9" style="34"/>
    <col min="11495" max="11495" width="40.375" style="34" bestFit="1" customWidth="1"/>
    <col min="11496" max="11496" width="9" style="34"/>
    <col min="11497" max="11497" width="19" style="34" bestFit="1" customWidth="1"/>
    <col min="11498" max="11740" width="9" style="34"/>
    <col min="11741" max="11741" width="16.875" style="34" customWidth="1"/>
    <col min="11742" max="11742" width="49.125" style="34" bestFit="1" customWidth="1"/>
    <col min="11743" max="11743" width="15.75" style="34" customWidth="1"/>
    <col min="11744" max="11744" width="19" style="34" bestFit="1" customWidth="1"/>
    <col min="11745" max="11745" width="9" style="34"/>
    <col min="11746" max="11746" width="12.5" style="34" bestFit="1" customWidth="1"/>
    <col min="11747" max="11748" width="9.625" style="34" customWidth="1"/>
    <col min="11749" max="11750" width="9" style="34"/>
    <col min="11751" max="11751" width="40.375" style="34" bestFit="1" customWidth="1"/>
    <col min="11752" max="11752" width="9" style="34"/>
    <col min="11753" max="11753" width="19" style="34" bestFit="1" customWidth="1"/>
    <col min="11754" max="11996" width="9" style="34"/>
    <col min="11997" max="11997" width="16.875" style="34" customWidth="1"/>
    <col min="11998" max="11998" width="49.125" style="34" bestFit="1" customWidth="1"/>
    <col min="11999" max="11999" width="15.75" style="34" customWidth="1"/>
    <col min="12000" max="12000" width="19" style="34" bestFit="1" customWidth="1"/>
    <col min="12001" max="12001" width="9" style="34"/>
    <col min="12002" max="12002" width="12.5" style="34" bestFit="1" customWidth="1"/>
    <col min="12003" max="12004" width="9.625" style="34" customWidth="1"/>
    <col min="12005" max="12006" width="9" style="34"/>
    <col min="12007" max="12007" width="40.375" style="34" bestFit="1" customWidth="1"/>
    <col min="12008" max="12008" width="9" style="34"/>
    <col min="12009" max="12009" width="19" style="34" bestFit="1" customWidth="1"/>
    <col min="12010" max="12252" width="9" style="34"/>
    <col min="12253" max="12253" width="16.875" style="34" customWidth="1"/>
    <col min="12254" max="12254" width="49.125" style="34" bestFit="1" customWidth="1"/>
    <col min="12255" max="12255" width="15.75" style="34" customWidth="1"/>
    <col min="12256" max="12256" width="19" style="34" bestFit="1" customWidth="1"/>
    <col min="12257" max="12257" width="9" style="34"/>
    <col min="12258" max="12258" width="12.5" style="34" bestFit="1" customWidth="1"/>
    <col min="12259" max="12260" width="9.625" style="34" customWidth="1"/>
    <col min="12261" max="12262" width="9" style="34"/>
    <col min="12263" max="12263" width="40.375" style="34" bestFit="1" customWidth="1"/>
    <col min="12264" max="12264" width="9" style="34"/>
    <col min="12265" max="12265" width="19" style="34" bestFit="1" customWidth="1"/>
    <col min="12266" max="12508" width="9" style="34"/>
    <col min="12509" max="12509" width="16.875" style="34" customWidth="1"/>
    <col min="12510" max="12510" width="49.125" style="34" bestFit="1" customWidth="1"/>
    <col min="12511" max="12511" width="15.75" style="34" customWidth="1"/>
    <col min="12512" max="12512" width="19" style="34" bestFit="1" customWidth="1"/>
    <col min="12513" max="12513" width="9" style="34"/>
    <col min="12514" max="12514" width="12.5" style="34" bestFit="1" customWidth="1"/>
    <col min="12515" max="12516" width="9.625" style="34" customWidth="1"/>
    <col min="12517" max="12518" width="9" style="34"/>
    <col min="12519" max="12519" width="40.375" style="34" bestFit="1" customWidth="1"/>
    <col min="12520" max="12520" width="9" style="34"/>
    <col min="12521" max="12521" width="19" style="34" bestFit="1" customWidth="1"/>
    <col min="12522" max="12764" width="9" style="34"/>
    <col min="12765" max="12765" width="16.875" style="34" customWidth="1"/>
    <col min="12766" max="12766" width="49.125" style="34" bestFit="1" customWidth="1"/>
    <col min="12767" max="12767" width="15.75" style="34" customWidth="1"/>
    <col min="12768" max="12768" width="19" style="34" bestFit="1" customWidth="1"/>
    <col min="12769" max="12769" width="9" style="34"/>
    <col min="12770" max="12770" width="12.5" style="34" bestFit="1" customWidth="1"/>
    <col min="12771" max="12772" width="9.625" style="34" customWidth="1"/>
    <col min="12773" max="12774" width="9" style="34"/>
    <col min="12775" max="12775" width="40.375" style="34" bestFit="1" customWidth="1"/>
    <col min="12776" max="12776" width="9" style="34"/>
    <col min="12777" max="12777" width="19" style="34" bestFit="1" customWidth="1"/>
    <col min="12778" max="13020" width="9" style="34"/>
    <col min="13021" max="13021" width="16.875" style="34" customWidth="1"/>
    <col min="13022" max="13022" width="49.125" style="34" bestFit="1" customWidth="1"/>
    <col min="13023" max="13023" width="15.75" style="34" customWidth="1"/>
    <col min="13024" max="13024" width="19" style="34" bestFit="1" customWidth="1"/>
    <col min="13025" max="13025" width="9" style="34"/>
    <col min="13026" max="13026" width="12.5" style="34" bestFit="1" customWidth="1"/>
    <col min="13027" max="13028" width="9.625" style="34" customWidth="1"/>
    <col min="13029" max="13030" width="9" style="34"/>
    <col min="13031" max="13031" width="40.375" style="34" bestFit="1" customWidth="1"/>
    <col min="13032" max="13032" width="9" style="34"/>
    <col min="13033" max="13033" width="19" style="34" bestFit="1" customWidth="1"/>
    <col min="13034" max="13276" width="9" style="34"/>
    <col min="13277" max="13277" width="16.875" style="34" customWidth="1"/>
    <col min="13278" max="13278" width="49.125" style="34" bestFit="1" customWidth="1"/>
    <col min="13279" max="13279" width="15.75" style="34" customWidth="1"/>
    <col min="13280" max="13280" width="19" style="34" bestFit="1" customWidth="1"/>
    <col min="13281" max="13281" width="9" style="34"/>
    <col min="13282" max="13282" width="12.5" style="34" bestFit="1" customWidth="1"/>
    <col min="13283" max="13284" width="9.625" style="34" customWidth="1"/>
    <col min="13285" max="13286" width="9" style="34"/>
    <col min="13287" max="13287" width="40.375" style="34" bestFit="1" customWidth="1"/>
    <col min="13288" max="13288" width="9" style="34"/>
    <col min="13289" max="13289" width="19" style="34" bestFit="1" customWidth="1"/>
    <col min="13290" max="13532" width="9" style="34"/>
    <col min="13533" max="13533" width="16.875" style="34" customWidth="1"/>
    <col min="13534" max="13534" width="49.125" style="34" bestFit="1" customWidth="1"/>
    <col min="13535" max="13535" width="15.75" style="34" customWidth="1"/>
    <col min="13536" max="13536" width="19" style="34" bestFit="1" customWidth="1"/>
    <col min="13537" max="13537" width="9" style="34"/>
    <col min="13538" max="13538" width="12.5" style="34" bestFit="1" customWidth="1"/>
    <col min="13539" max="13540" width="9.625" style="34" customWidth="1"/>
    <col min="13541" max="13542" width="9" style="34"/>
    <col min="13543" max="13543" width="40.375" style="34" bestFit="1" customWidth="1"/>
    <col min="13544" max="13544" width="9" style="34"/>
    <col min="13545" max="13545" width="19" style="34" bestFit="1" customWidth="1"/>
    <col min="13546" max="13788" width="9" style="34"/>
    <col min="13789" max="13789" width="16.875" style="34" customWidth="1"/>
    <col min="13790" max="13790" width="49.125" style="34" bestFit="1" customWidth="1"/>
    <col min="13791" max="13791" width="15.75" style="34" customWidth="1"/>
    <col min="13792" max="13792" width="19" style="34" bestFit="1" customWidth="1"/>
    <col min="13793" max="13793" width="9" style="34"/>
    <col min="13794" max="13794" width="12.5" style="34" bestFit="1" customWidth="1"/>
    <col min="13795" max="13796" width="9.625" style="34" customWidth="1"/>
    <col min="13797" max="13798" width="9" style="34"/>
    <col min="13799" max="13799" width="40.375" style="34" bestFit="1" customWidth="1"/>
    <col min="13800" max="13800" width="9" style="34"/>
    <col min="13801" max="13801" width="19" style="34" bestFit="1" customWidth="1"/>
    <col min="13802" max="14044" width="9" style="34"/>
    <col min="14045" max="14045" width="16.875" style="34" customWidth="1"/>
    <col min="14046" max="14046" width="49.125" style="34" bestFit="1" customWidth="1"/>
    <col min="14047" max="14047" width="15.75" style="34" customWidth="1"/>
    <col min="14048" max="14048" width="19" style="34" bestFit="1" customWidth="1"/>
    <col min="14049" max="14049" width="9" style="34"/>
    <col min="14050" max="14050" width="12.5" style="34" bestFit="1" customWidth="1"/>
    <col min="14051" max="14052" width="9.625" style="34" customWidth="1"/>
    <col min="14053" max="14054" width="9" style="34"/>
    <col min="14055" max="14055" width="40.375" style="34" bestFit="1" customWidth="1"/>
    <col min="14056" max="14056" width="9" style="34"/>
    <col min="14057" max="14057" width="19" style="34" bestFit="1" customWidth="1"/>
    <col min="14058" max="14300" width="9" style="34"/>
    <col min="14301" max="14301" width="16.875" style="34" customWidth="1"/>
    <col min="14302" max="14302" width="49.125" style="34" bestFit="1" customWidth="1"/>
    <col min="14303" max="14303" width="15.75" style="34" customWidth="1"/>
    <col min="14304" max="14304" width="19" style="34" bestFit="1" customWidth="1"/>
    <col min="14305" max="14305" width="9" style="34"/>
    <col min="14306" max="14306" width="12.5" style="34" bestFit="1" customWidth="1"/>
    <col min="14307" max="14308" width="9.625" style="34" customWidth="1"/>
    <col min="14309" max="14310" width="9" style="34"/>
    <col min="14311" max="14311" width="40.375" style="34" bestFit="1" customWidth="1"/>
    <col min="14312" max="14312" width="9" style="34"/>
    <col min="14313" max="14313" width="19" style="34" bestFit="1" customWidth="1"/>
    <col min="14314" max="14556" width="9" style="34"/>
    <col min="14557" max="14557" width="16.875" style="34" customWidth="1"/>
    <col min="14558" max="14558" width="49.125" style="34" bestFit="1" customWidth="1"/>
    <col min="14559" max="14559" width="15.75" style="34" customWidth="1"/>
    <col min="14560" max="14560" width="19" style="34" bestFit="1" customWidth="1"/>
    <col min="14561" max="14561" width="9" style="34"/>
    <col min="14562" max="14562" width="12.5" style="34" bestFit="1" customWidth="1"/>
    <col min="14563" max="14564" width="9.625" style="34" customWidth="1"/>
    <col min="14565" max="14566" width="9" style="34"/>
    <col min="14567" max="14567" width="40.375" style="34" bestFit="1" customWidth="1"/>
    <col min="14568" max="14568" width="9" style="34"/>
    <col min="14569" max="14569" width="19" style="34" bestFit="1" customWidth="1"/>
    <col min="14570" max="14812" width="9" style="34"/>
    <col min="14813" max="14813" width="16.875" style="34" customWidth="1"/>
    <col min="14814" max="14814" width="49.125" style="34" bestFit="1" customWidth="1"/>
    <col min="14815" max="14815" width="15.75" style="34" customWidth="1"/>
    <col min="14816" max="14816" width="19" style="34" bestFit="1" customWidth="1"/>
    <col min="14817" max="14817" width="9" style="34"/>
    <col min="14818" max="14818" width="12.5" style="34" bestFit="1" customWidth="1"/>
    <col min="14819" max="14820" width="9.625" style="34" customWidth="1"/>
    <col min="14821" max="14822" width="9" style="34"/>
    <col min="14823" max="14823" width="40.375" style="34" bestFit="1" customWidth="1"/>
    <col min="14824" max="14824" width="9" style="34"/>
    <col min="14825" max="14825" width="19" style="34" bestFit="1" customWidth="1"/>
    <col min="14826" max="15068" width="9" style="34"/>
    <col min="15069" max="15069" width="16.875" style="34" customWidth="1"/>
    <col min="15070" max="15070" width="49.125" style="34" bestFit="1" customWidth="1"/>
    <col min="15071" max="15071" width="15.75" style="34" customWidth="1"/>
    <col min="15072" max="15072" width="19" style="34" bestFit="1" customWidth="1"/>
    <col min="15073" max="15073" width="9" style="34"/>
    <col min="15074" max="15074" width="12.5" style="34" bestFit="1" customWidth="1"/>
    <col min="15075" max="15076" width="9.625" style="34" customWidth="1"/>
    <col min="15077" max="15078" width="9" style="34"/>
    <col min="15079" max="15079" width="40.375" style="34" bestFit="1" customWidth="1"/>
    <col min="15080" max="15080" width="9" style="34"/>
    <col min="15081" max="15081" width="19" style="34" bestFit="1" customWidth="1"/>
    <col min="15082" max="15324" width="9" style="34"/>
    <col min="15325" max="15325" width="16.875" style="34" customWidth="1"/>
    <col min="15326" max="15326" width="49.125" style="34" bestFit="1" customWidth="1"/>
    <col min="15327" max="15327" width="15.75" style="34" customWidth="1"/>
    <col min="15328" max="15328" width="19" style="34" bestFit="1" customWidth="1"/>
    <col min="15329" max="15329" width="9" style="34"/>
    <col min="15330" max="15330" width="12.5" style="34" bestFit="1" customWidth="1"/>
    <col min="15331" max="15332" width="9.625" style="34" customWidth="1"/>
    <col min="15333" max="15334" width="9" style="34"/>
    <col min="15335" max="15335" width="40.375" style="34" bestFit="1" customWidth="1"/>
    <col min="15336" max="15336" width="9" style="34"/>
    <col min="15337" max="15337" width="19" style="34" bestFit="1" customWidth="1"/>
    <col min="15338" max="15580" width="9" style="34"/>
    <col min="15581" max="15581" width="16.875" style="34" customWidth="1"/>
    <col min="15582" max="15582" width="49.125" style="34" bestFit="1" customWidth="1"/>
    <col min="15583" max="15583" width="15.75" style="34" customWidth="1"/>
    <col min="15584" max="15584" width="19" style="34" bestFit="1" customWidth="1"/>
    <col min="15585" max="15585" width="9" style="34"/>
    <col min="15586" max="15586" width="12.5" style="34" bestFit="1" customWidth="1"/>
    <col min="15587" max="15588" width="9.625" style="34" customWidth="1"/>
    <col min="15589" max="15590" width="9" style="34"/>
    <col min="15591" max="15591" width="40.375" style="34" bestFit="1" customWidth="1"/>
    <col min="15592" max="15592" width="9" style="34"/>
    <col min="15593" max="15593" width="19" style="34" bestFit="1" customWidth="1"/>
    <col min="15594" max="15836" width="9" style="34"/>
    <col min="15837" max="15837" width="16.875" style="34" customWidth="1"/>
    <col min="15838" max="15838" width="49.125" style="34" bestFit="1" customWidth="1"/>
    <col min="15839" max="15839" width="15.75" style="34" customWidth="1"/>
    <col min="15840" max="15840" width="19" style="34" bestFit="1" customWidth="1"/>
    <col min="15841" max="15841" width="9" style="34"/>
    <col min="15842" max="15842" width="12.5" style="34" bestFit="1" customWidth="1"/>
    <col min="15843" max="15844" width="9.625" style="34" customWidth="1"/>
    <col min="15845" max="15846" width="9" style="34"/>
    <col min="15847" max="15847" width="40.375" style="34" bestFit="1" customWidth="1"/>
    <col min="15848" max="15848" width="9" style="34"/>
    <col min="15849" max="15849" width="19" style="34" bestFit="1" customWidth="1"/>
    <col min="15850" max="16092" width="9" style="34"/>
    <col min="16093" max="16093" width="16.875" style="34" customWidth="1"/>
    <col min="16094" max="16094" width="49.125" style="34" bestFit="1" customWidth="1"/>
    <col min="16095" max="16095" width="15.75" style="34" customWidth="1"/>
    <col min="16096" max="16096" width="19" style="34" bestFit="1" customWidth="1"/>
    <col min="16097" max="16097" width="9" style="34"/>
    <col min="16098" max="16098" width="12.5" style="34" bestFit="1" customWidth="1"/>
    <col min="16099" max="16100" width="9.625" style="34" customWidth="1"/>
    <col min="16101" max="16102" width="9" style="34"/>
    <col min="16103" max="16103" width="40.375" style="34" bestFit="1" customWidth="1"/>
    <col min="16104" max="16104" width="9" style="34"/>
    <col min="16105" max="16105" width="19" style="34" bestFit="1" customWidth="1"/>
    <col min="16106" max="16384" width="9" style="34"/>
  </cols>
  <sheetData>
    <row r="1" spans="1:4" ht="39.75" customHeight="1" x14ac:dyDescent="0.15">
      <c r="A1" s="552" t="s">
        <v>396</v>
      </c>
      <c r="B1" s="552"/>
      <c r="C1" s="552"/>
      <c r="D1" s="552"/>
    </row>
    <row r="2" spans="1:4" x14ac:dyDescent="0.15">
      <c r="A2" s="266" t="s">
        <v>397</v>
      </c>
      <c r="B2" s="84"/>
      <c r="D2" s="84"/>
    </row>
    <row r="3" spans="1:4" x14ac:dyDescent="0.15">
      <c r="A3" s="266" t="s">
        <v>398</v>
      </c>
      <c r="B3" s="84"/>
      <c r="D3" s="84"/>
    </row>
    <row r="4" spans="1:4" x14ac:dyDescent="0.15">
      <c r="A4" s="266"/>
      <c r="B4" s="84"/>
      <c r="D4" s="84"/>
    </row>
    <row r="5" spans="1:4" x14ac:dyDescent="0.15">
      <c r="A5" s="267" t="s">
        <v>399</v>
      </c>
    </row>
    <row r="6" spans="1:4" ht="15.95" customHeight="1" x14ac:dyDescent="0.15">
      <c r="A6" s="268" t="s">
        <v>400</v>
      </c>
      <c r="B6" s="269" t="s">
        <v>401</v>
      </c>
    </row>
    <row r="7" spans="1:4" ht="15.95" customHeight="1" x14ac:dyDescent="0.15">
      <c r="A7" s="268" t="s">
        <v>402</v>
      </c>
      <c r="B7" s="269" t="s">
        <v>403</v>
      </c>
    </row>
    <row r="8" spans="1:4" ht="15.95" customHeight="1" x14ac:dyDescent="0.15">
      <c r="A8" s="268" t="s">
        <v>404</v>
      </c>
      <c r="B8" s="269" t="s">
        <v>405</v>
      </c>
    </row>
    <row r="9" spans="1:4" ht="8.25" customHeight="1" x14ac:dyDescent="0.15"/>
    <row r="10" spans="1:4" ht="15.95" customHeight="1" x14ac:dyDescent="0.15">
      <c r="A10" s="270" t="s">
        <v>406</v>
      </c>
      <c r="B10" s="269"/>
    </row>
    <row r="11" spans="1:4" ht="15.95" customHeight="1" x14ac:dyDescent="0.15">
      <c r="A11" s="270" t="s">
        <v>407</v>
      </c>
      <c r="B11" s="269"/>
    </row>
    <row r="12" spans="1:4" ht="30" customHeight="1" thickBot="1" x14ac:dyDescent="0.2">
      <c r="A12" s="553" t="s">
        <v>408</v>
      </c>
      <c r="B12" s="553"/>
      <c r="C12" s="553"/>
      <c r="D12" s="553"/>
    </row>
    <row r="13" spans="1:4" ht="24.95" customHeight="1" thickBot="1" x14ac:dyDescent="0.2">
      <c r="A13" s="271" t="s">
        <v>409</v>
      </c>
      <c r="B13" s="272" t="s">
        <v>410</v>
      </c>
      <c r="C13" s="273" t="s">
        <v>411</v>
      </c>
      <c r="D13" s="274" t="s">
        <v>412</v>
      </c>
    </row>
    <row r="14" spans="1:4" ht="20.100000000000001" customHeight="1" x14ac:dyDescent="0.15">
      <c r="A14" s="275" t="s">
        <v>413</v>
      </c>
      <c r="B14" s="276" t="s">
        <v>414</v>
      </c>
      <c r="C14" s="554" t="s">
        <v>415</v>
      </c>
      <c r="D14" s="542" t="s">
        <v>416</v>
      </c>
    </row>
    <row r="15" spans="1:4" ht="20.100000000000001" customHeight="1" thickBot="1" x14ac:dyDescent="0.2">
      <c r="A15" s="277" t="s">
        <v>417</v>
      </c>
      <c r="B15" s="278" t="s">
        <v>418</v>
      </c>
      <c r="C15" s="555"/>
      <c r="D15" s="556"/>
    </row>
    <row r="16" spans="1:4" ht="20.100000000000001" customHeight="1" x14ac:dyDescent="0.15">
      <c r="A16" s="275" t="s">
        <v>419</v>
      </c>
      <c r="B16" s="276" t="s">
        <v>420</v>
      </c>
      <c r="C16" s="554" t="s">
        <v>415</v>
      </c>
      <c r="D16" s="542" t="s">
        <v>421</v>
      </c>
    </row>
    <row r="17" spans="1:4" ht="20.100000000000001" customHeight="1" x14ac:dyDescent="0.15">
      <c r="A17" s="279" t="s">
        <v>422</v>
      </c>
      <c r="B17" s="280" t="s">
        <v>423</v>
      </c>
      <c r="C17" s="557"/>
      <c r="D17" s="558"/>
    </row>
    <row r="18" spans="1:4" ht="20.100000000000001" customHeight="1" x14ac:dyDescent="0.15">
      <c r="A18" s="559" t="s">
        <v>424</v>
      </c>
      <c r="B18" s="560" t="s">
        <v>425</v>
      </c>
      <c r="C18" s="557"/>
      <c r="D18" s="558"/>
    </row>
    <row r="19" spans="1:4" ht="20.100000000000001" customHeight="1" x14ac:dyDescent="0.15">
      <c r="A19" s="546"/>
      <c r="B19" s="561"/>
      <c r="C19" s="557"/>
      <c r="D19" s="558"/>
    </row>
    <row r="20" spans="1:4" ht="20.100000000000001" customHeight="1" thickBot="1" x14ac:dyDescent="0.2">
      <c r="A20" s="281" t="s">
        <v>426</v>
      </c>
      <c r="B20" s="282" t="s">
        <v>427</v>
      </c>
      <c r="C20" s="555"/>
      <c r="D20" s="556"/>
    </row>
    <row r="21" spans="1:4" ht="20.100000000000001" customHeight="1" x14ac:dyDescent="0.15">
      <c r="A21" s="275" t="s">
        <v>428</v>
      </c>
      <c r="B21" s="283" t="s">
        <v>429</v>
      </c>
      <c r="C21" s="554" t="s">
        <v>415</v>
      </c>
      <c r="D21" s="542" t="s">
        <v>430</v>
      </c>
    </row>
    <row r="22" spans="1:4" ht="20.100000000000001" customHeight="1" x14ac:dyDescent="0.15">
      <c r="A22" s="279" t="s">
        <v>431</v>
      </c>
      <c r="B22" s="284" t="s">
        <v>432</v>
      </c>
      <c r="C22" s="557"/>
      <c r="D22" s="558"/>
    </row>
    <row r="23" spans="1:4" ht="20.100000000000001" customHeight="1" x14ac:dyDescent="0.15">
      <c r="A23" s="279" t="s">
        <v>433</v>
      </c>
      <c r="B23" s="285" t="s">
        <v>434</v>
      </c>
      <c r="C23" s="557"/>
      <c r="D23" s="558"/>
    </row>
    <row r="24" spans="1:4" ht="20.100000000000001" customHeight="1" x14ac:dyDescent="0.15">
      <c r="A24" s="279" t="s">
        <v>435</v>
      </c>
      <c r="B24" s="286" t="s">
        <v>436</v>
      </c>
      <c r="C24" s="557"/>
      <c r="D24" s="558"/>
    </row>
    <row r="25" spans="1:4" ht="20.100000000000001" customHeight="1" x14ac:dyDescent="0.15">
      <c r="A25" s="287" t="s">
        <v>437</v>
      </c>
      <c r="B25" s="288" t="s">
        <v>438</v>
      </c>
      <c r="C25" s="557"/>
      <c r="D25" s="558"/>
    </row>
    <row r="26" spans="1:4" ht="20.100000000000001" customHeight="1" thickBot="1" x14ac:dyDescent="0.2">
      <c r="A26" s="289" t="s">
        <v>439</v>
      </c>
      <c r="B26" s="290" t="s">
        <v>440</v>
      </c>
      <c r="C26" s="555"/>
      <c r="D26" s="556"/>
    </row>
    <row r="27" spans="1:4" ht="20.100000000000001" customHeight="1" thickBot="1" x14ac:dyDescent="0.2">
      <c r="A27" s="291" t="s">
        <v>441</v>
      </c>
      <c r="B27" s="292" t="s">
        <v>442</v>
      </c>
      <c r="C27" s="293" t="s">
        <v>415</v>
      </c>
      <c r="D27" s="294" t="s">
        <v>443</v>
      </c>
    </row>
    <row r="28" spans="1:4" ht="19.5" customHeight="1" thickBot="1" x14ac:dyDescent="0.2">
      <c r="A28" s="291" t="s">
        <v>444</v>
      </c>
      <c r="B28" s="292" t="s">
        <v>445</v>
      </c>
      <c r="C28" s="293" t="s">
        <v>415</v>
      </c>
      <c r="D28" s="294" t="s">
        <v>446</v>
      </c>
    </row>
    <row r="29" spans="1:4" ht="20.100000000000001" customHeight="1" x14ac:dyDescent="0.15">
      <c r="A29" s="295" t="s">
        <v>447</v>
      </c>
      <c r="B29" s="288" t="s">
        <v>448</v>
      </c>
      <c r="C29" s="564" t="s">
        <v>449</v>
      </c>
      <c r="D29" s="566" t="s">
        <v>450</v>
      </c>
    </row>
    <row r="30" spans="1:4" ht="20.100000000000001" customHeight="1" x14ac:dyDescent="0.15">
      <c r="A30" s="295" t="s">
        <v>451</v>
      </c>
      <c r="B30" s="288" t="s">
        <v>452</v>
      </c>
      <c r="C30" s="564"/>
      <c r="D30" s="566"/>
    </row>
    <row r="31" spans="1:4" ht="20.100000000000001" customHeight="1" x14ac:dyDescent="0.15">
      <c r="A31" s="295" t="s">
        <v>453</v>
      </c>
      <c r="B31" s="288" t="s">
        <v>454</v>
      </c>
      <c r="C31" s="564"/>
      <c r="D31" s="566"/>
    </row>
    <row r="32" spans="1:4" ht="20.100000000000001" customHeight="1" x14ac:dyDescent="0.15">
      <c r="A32" s="296" t="s">
        <v>455</v>
      </c>
      <c r="B32" s="297" t="s">
        <v>456</v>
      </c>
      <c r="C32" s="565"/>
      <c r="D32" s="566"/>
    </row>
    <row r="33" spans="1:4" ht="20.100000000000001" customHeight="1" thickBot="1" x14ac:dyDescent="0.2">
      <c r="A33" s="298" t="s">
        <v>457</v>
      </c>
      <c r="B33" s="299" t="s">
        <v>458</v>
      </c>
      <c r="C33" s="300" t="s">
        <v>459</v>
      </c>
      <c r="D33" s="567"/>
    </row>
    <row r="34" spans="1:4" ht="20.100000000000001" customHeight="1" thickBot="1" x14ac:dyDescent="0.2">
      <c r="A34" s="301" t="s">
        <v>460</v>
      </c>
      <c r="B34" s="302" t="s">
        <v>461</v>
      </c>
      <c r="C34" s="293" t="s">
        <v>415</v>
      </c>
      <c r="D34" s="303" t="s">
        <v>462</v>
      </c>
    </row>
    <row r="35" spans="1:4" ht="20.100000000000001" customHeight="1" thickBot="1" x14ac:dyDescent="0.2">
      <c r="A35" s="304" t="s">
        <v>463</v>
      </c>
      <c r="B35" s="292" t="s">
        <v>464</v>
      </c>
      <c r="C35" s="293" t="s">
        <v>415</v>
      </c>
      <c r="D35" s="294" t="s">
        <v>465</v>
      </c>
    </row>
    <row r="36" spans="1:4" ht="20.100000000000001" customHeight="1" thickBot="1" x14ac:dyDescent="0.2">
      <c r="A36" s="304" t="s">
        <v>466</v>
      </c>
      <c r="B36" s="292" t="s">
        <v>467</v>
      </c>
      <c r="C36" s="305" t="s">
        <v>468</v>
      </c>
      <c r="D36" s="306" t="s">
        <v>199</v>
      </c>
    </row>
    <row r="37" spans="1:4" ht="6" customHeight="1" x14ac:dyDescent="0.15">
      <c r="A37" s="307"/>
      <c r="B37" s="225"/>
      <c r="C37" s="243"/>
      <c r="D37" s="225"/>
    </row>
    <row r="38" spans="1:4" ht="30" customHeight="1" thickBot="1" x14ac:dyDescent="0.2">
      <c r="A38" s="553" t="s">
        <v>469</v>
      </c>
      <c r="B38" s="553"/>
      <c r="C38" s="553"/>
      <c r="D38" s="553"/>
    </row>
    <row r="39" spans="1:4" ht="20.100000000000001" customHeight="1" thickBot="1" x14ac:dyDescent="0.2">
      <c r="A39" s="271" t="s">
        <v>470</v>
      </c>
      <c r="B39" s="272" t="s">
        <v>410</v>
      </c>
      <c r="C39" s="273" t="s">
        <v>411</v>
      </c>
      <c r="D39" s="274" t="s">
        <v>412</v>
      </c>
    </row>
    <row r="40" spans="1:4" ht="20.100000000000001" customHeight="1" thickBot="1" x14ac:dyDescent="0.2">
      <c r="A40" s="308" t="s">
        <v>471</v>
      </c>
      <c r="B40" s="309" t="s">
        <v>472</v>
      </c>
      <c r="C40" s="310" t="s">
        <v>459</v>
      </c>
      <c r="D40" s="294" t="s">
        <v>473</v>
      </c>
    </row>
    <row r="41" spans="1:4" ht="20.100000000000001" customHeight="1" x14ac:dyDescent="0.15">
      <c r="A41" s="537" t="s">
        <v>474</v>
      </c>
      <c r="B41" s="311" t="s">
        <v>475</v>
      </c>
      <c r="C41" s="548" t="s">
        <v>459</v>
      </c>
      <c r="D41" s="563" t="s">
        <v>476</v>
      </c>
    </row>
    <row r="42" spans="1:4" ht="20.100000000000001" customHeight="1" thickBot="1" x14ac:dyDescent="0.2">
      <c r="A42" s="539"/>
      <c r="B42" s="282" t="s">
        <v>477</v>
      </c>
      <c r="C42" s="562"/>
      <c r="D42" s="556"/>
    </row>
    <row r="43" spans="1:4" ht="20.100000000000001" customHeight="1" x14ac:dyDescent="0.15">
      <c r="A43" s="537" t="s">
        <v>478</v>
      </c>
      <c r="B43" s="312" t="s">
        <v>479</v>
      </c>
      <c r="C43" s="540" t="s">
        <v>459</v>
      </c>
      <c r="D43" s="542" t="s">
        <v>480</v>
      </c>
    </row>
    <row r="44" spans="1:4" ht="20.100000000000001" customHeight="1" x14ac:dyDescent="0.15">
      <c r="A44" s="538"/>
      <c r="B44" s="313" t="s">
        <v>481</v>
      </c>
      <c r="C44" s="541"/>
      <c r="D44" s="543"/>
    </row>
    <row r="45" spans="1:4" ht="20.100000000000001" customHeight="1" thickBot="1" x14ac:dyDescent="0.2">
      <c r="A45" s="539"/>
      <c r="B45" s="314" t="s">
        <v>482</v>
      </c>
      <c r="C45" s="315" t="s">
        <v>459</v>
      </c>
      <c r="D45" s="316" t="s">
        <v>450</v>
      </c>
    </row>
    <row r="46" spans="1:4" ht="20.100000000000001" customHeight="1" thickBot="1" x14ac:dyDescent="0.2">
      <c r="A46" s="317" t="s">
        <v>483</v>
      </c>
      <c r="B46" s="318" t="s">
        <v>484</v>
      </c>
      <c r="C46" s="319" t="s">
        <v>459</v>
      </c>
      <c r="D46" s="320" t="s">
        <v>430</v>
      </c>
    </row>
    <row r="47" spans="1:4" ht="20.100000000000001" customHeight="1" x14ac:dyDescent="0.15">
      <c r="A47" s="535" t="s">
        <v>485</v>
      </c>
      <c r="B47" s="276" t="s">
        <v>486</v>
      </c>
      <c r="C47" s="321" t="s">
        <v>415</v>
      </c>
      <c r="D47" s="322" t="s">
        <v>487</v>
      </c>
    </row>
    <row r="48" spans="1:4" ht="20.100000000000001" customHeight="1" x14ac:dyDescent="0.15">
      <c r="A48" s="544"/>
      <c r="B48" s="323" t="s">
        <v>488</v>
      </c>
      <c r="C48" s="324" t="s">
        <v>415</v>
      </c>
      <c r="D48" s="325" t="s">
        <v>450</v>
      </c>
    </row>
    <row r="49" spans="1:4" ht="20.100000000000001" customHeight="1" x14ac:dyDescent="0.15">
      <c r="A49" s="544"/>
      <c r="B49" s="323" t="s">
        <v>489</v>
      </c>
      <c r="C49" s="324" t="s">
        <v>415</v>
      </c>
      <c r="D49" s="325" t="s">
        <v>465</v>
      </c>
    </row>
    <row r="50" spans="1:4" ht="20.100000000000001" customHeight="1" thickBot="1" x14ac:dyDescent="0.2">
      <c r="A50" s="536"/>
      <c r="B50" s="278" t="s">
        <v>490</v>
      </c>
      <c r="C50" s="315" t="s">
        <v>459</v>
      </c>
      <c r="D50" s="316" t="s">
        <v>487</v>
      </c>
    </row>
    <row r="51" spans="1:4" ht="20.100000000000001" customHeight="1" x14ac:dyDescent="0.15">
      <c r="A51" s="545" t="s">
        <v>491</v>
      </c>
      <c r="B51" s="276" t="s">
        <v>492</v>
      </c>
      <c r="C51" s="326" t="s">
        <v>493</v>
      </c>
      <c r="D51" s="327" t="s">
        <v>430</v>
      </c>
    </row>
    <row r="52" spans="1:4" ht="20.100000000000001" customHeight="1" x14ac:dyDescent="0.15">
      <c r="A52" s="546"/>
      <c r="B52" s="311" t="s">
        <v>494</v>
      </c>
      <c r="C52" s="548" t="s">
        <v>468</v>
      </c>
      <c r="D52" s="550" t="s">
        <v>199</v>
      </c>
    </row>
    <row r="53" spans="1:4" ht="20.100000000000001" customHeight="1" thickBot="1" x14ac:dyDescent="0.2">
      <c r="A53" s="547"/>
      <c r="B53" s="328" t="s">
        <v>495</v>
      </c>
      <c r="C53" s="549"/>
      <c r="D53" s="551"/>
    </row>
    <row r="54" spans="1:4" ht="20.100000000000001" customHeight="1" thickBot="1" x14ac:dyDescent="0.2">
      <c r="A54" s="275" t="s">
        <v>496</v>
      </c>
      <c r="B54" s="329" t="s">
        <v>497</v>
      </c>
      <c r="C54" s="330" t="s">
        <v>459</v>
      </c>
      <c r="D54" s="331" t="s">
        <v>473</v>
      </c>
    </row>
    <row r="55" spans="1:4" ht="20.100000000000001" customHeight="1" x14ac:dyDescent="0.15">
      <c r="A55" s="535" t="s">
        <v>498</v>
      </c>
      <c r="B55" s="276" t="s">
        <v>499</v>
      </c>
      <c r="C55" s="326" t="s">
        <v>459</v>
      </c>
      <c r="D55" s="332" t="s">
        <v>500</v>
      </c>
    </row>
    <row r="56" spans="1:4" ht="20.100000000000001" customHeight="1" thickBot="1" x14ac:dyDescent="0.2">
      <c r="A56" s="536"/>
      <c r="B56" s="333" t="s">
        <v>501</v>
      </c>
      <c r="C56" s="334" t="s">
        <v>415</v>
      </c>
      <c r="D56" s="335" t="s">
        <v>502</v>
      </c>
    </row>
    <row r="57" spans="1:4" ht="20.100000000000001" customHeight="1" x14ac:dyDescent="0.15">
      <c r="A57" s="336" t="s">
        <v>503</v>
      </c>
    </row>
    <row r="58" spans="1:4" ht="20.100000000000001" customHeight="1" x14ac:dyDescent="0.15"/>
    <row r="59" spans="1:4" ht="20.100000000000001" customHeight="1" x14ac:dyDescent="0.15"/>
    <row r="60" spans="1:4" ht="20.100000000000001" customHeight="1" x14ac:dyDescent="0.15"/>
    <row r="61" spans="1:4" ht="20.100000000000001" customHeight="1" x14ac:dyDescent="0.15"/>
    <row r="62" spans="1:4" ht="20.100000000000001" customHeight="1" x14ac:dyDescent="0.15"/>
    <row r="63" spans="1:4" ht="20.100000000000001" customHeight="1" x14ac:dyDescent="0.15"/>
    <row r="64" spans="1: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sheetData>
  <sheetProtection algorithmName="SHA-512" hashValue="198blvcsRXUbj2vk/2hDtG+Uie9y428IdvljjxehG2NKSNlDkr4GW0X+MxHbYeX3IyAZ4FoHWP3laA1KpT385g==" saltValue="Cr3I47oNVYSMA2PWw8zSmQ==" spinCount="100000" sheet="1" objects="1" scenarios="1"/>
  <mergeCells count="24">
    <mergeCell ref="C21:C26"/>
    <mergeCell ref="D21:D26"/>
    <mergeCell ref="A41:A42"/>
    <mergeCell ref="C41:C42"/>
    <mergeCell ref="D41:D42"/>
    <mergeCell ref="C29:C32"/>
    <mergeCell ref="D29:D33"/>
    <mergeCell ref="A38:D38"/>
    <mergeCell ref="A1:D1"/>
    <mergeCell ref="A12:D12"/>
    <mergeCell ref="C14:C15"/>
    <mergeCell ref="D14:D15"/>
    <mergeCell ref="C16:C20"/>
    <mergeCell ref="D16:D20"/>
    <mergeCell ref="A18:A19"/>
    <mergeCell ref="B18:B19"/>
    <mergeCell ref="A55:A56"/>
    <mergeCell ref="A43:A45"/>
    <mergeCell ref="C43:C44"/>
    <mergeCell ref="D43:D44"/>
    <mergeCell ref="A47:A50"/>
    <mergeCell ref="A51:A53"/>
    <mergeCell ref="C52:C53"/>
    <mergeCell ref="D52:D53"/>
  </mergeCells>
  <phoneticPr fontId="2"/>
  <printOptions horizontalCentered="1" verticalCentered="1"/>
  <pageMargins left="0.70866141732283472" right="0.70866141732283472" top="0.74803149606299213" bottom="0.7480314960629921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33A4A-D656-4B84-8780-60EB87FCF6EE}">
  <dimension ref="A1:I29"/>
  <sheetViews>
    <sheetView view="pageBreakPreview" zoomScaleNormal="100" zoomScaleSheetLayoutView="100" workbookViewId="0">
      <selection sqref="A1:D2"/>
    </sheetView>
  </sheetViews>
  <sheetFormatPr defaultRowHeight="13.5" x14ac:dyDescent="0.15"/>
  <cols>
    <col min="1" max="2" width="20" style="34" customWidth="1"/>
    <col min="3" max="3" width="66.25" style="34" customWidth="1"/>
    <col min="4" max="4" width="26.25" style="34" customWidth="1"/>
    <col min="5" max="16384" width="9" style="34"/>
  </cols>
  <sheetData>
    <row r="1" spans="1:9" x14ac:dyDescent="0.15">
      <c r="A1" s="575" t="s">
        <v>504</v>
      </c>
      <c r="B1" s="575"/>
      <c r="C1" s="575"/>
      <c r="D1" s="575"/>
    </row>
    <row r="2" spans="1:9" x14ac:dyDescent="0.15">
      <c r="A2" s="575"/>
      <c r="B2" s="575"/>
      <c r="C2" s="575"/>
      <c r="D2" s="575"/>
    </row>
    <row r="3" spans="1:9" ht="21" customHeight="1" x14ac:dyDescent="0.15">
      <c r="A3" s="267"/>
      <c r="B3" s="267"/>
      <c r="C3" s="267"/>
      <c r="D3" s="267"/>
    </row>
    <row r="4" spans="1:9" ht="21" customHeight="1" x14ac:dyDescent="0.15">
      <c r="A4" s="267" t="s">
        <v>505</v>
      </c>
      <c r="B4" s="267"/>
      <c r="C4" s="267"/>
      <c r="D4" s="267"/>
    </row>
    <row r="5" spans="1:9" ht="21" customHeight="1" x14ac:dyDescent="0.15">
      <c r="A5" s="267" t="s">
        <v>506</v>
      </c>
      <c r="B5" s="267"/>
      <c r="C5" s="267"/>
      <c r="D5" s="267"/>
    </row>
    <row r="6" spans="1:9" ht="21" customHeight="1" x14ac:dyDescent="0.15">
      <c r="A6" s="267"/>
      <c r="B6" s="267"/>
      <c r="C6" s="267"/>
      <c r="D6" s="267"/>
    </row>
    <row r="7" spans="1:9" ht="21" customHeight="1" x14ac:dyDescent="0.15">
      <c r="A7" s="576" t="s">
        <v>507</v>
      </c>
      <c r="B7" s="576" t="s">
        <v>508</v>
      </c>
      <c r="C7" s="576" t="s">
        <v>509</v>
      </c>
      <c r="D7" s="576" t="s">
        <v>510</v>
      </c>
      <c r="I7" s="337"/>
    </row>
    <row r="8" spans="1:9" ht="21" customHeight="1" x14ac:dyDescent="0.15">
      <c r="A8" s="577"/>
      <c r="B8" s="577"/>
      <c r="C8" s="577"/>
      <c r="D8" s="577"/>
      <c r="I8" s="337"/>
    </row>
    <row r="9" spans="1:9" ht="21" customHeight="1" x14ac:dyDescent="0.15">
      <c r="A9" s="578" t="s">
        <v>511</v>
      </c>
      <c r="B9" s="338"/>
      <c r="C9" s="338"/>
      <c r="D9" s="338"/>
    </row>
    <row r="10" spans="1:9" ht="21" customHeight="1" x14ac:dyDescent="0.15">
      <c r="A10" s="579"/>
      <c r="B10" s="339" t="s">
        <v>512</v>
      </c>
      <c r="C10" s="340" t="s">
        <v>513</v>
      </c>
      <c r="D10" s="340" t="s">
        <v>514</v>
      </c>
    </row>
    <row r="11" spans="1:9" ht="21" customHeight="1" x14ac:dyDescent="0.15">
      <c r="A11" s="579"/>
      <c r="B11" s="339" t="s">
        <v>515</v>
      </c>
      <c r="C11" s="340" t="s">
        <v>516</v>
      </c>
      <c r="D11" s="340" t="s">
        <v>517</v>
      </c>
    </row>
    <row r="12" spans="1:9" ht="21" customHeight="1" x14ac:dyDescent="0.15">
      <c r="A12" s="579"/>
      <c r="B12" s="339" t="s">
        <v>518</v>
      </c>
      <c r="C12" s="340" t="s">
        <v>519</v>
      </c>
      <c r="D12" s="340" t="s">
        <v>520</v>
      </c>
    </row>
    <row r="13" spans="1:9" ht="21" customHeight="1" x14ac:dyDescent="0.15">
      <c r="A13" s="580"/>
      <c r="B13" s="341"/>
      <c r="C13" s="342"/>
      <c r="D13" s="342"/>
    </row>
    <row r="14" spans="1:9" ht="21" customHeight="1" x14ac:dyDescent="0.15">
      <c r="A14" s="568" t="s">
        <v>521</v>
      </c>
      <c r="B14" s="343"/>
      <c r="C14" s="344"/>
      <c r="D14" s="344"/>
    </row>
    <row r="15" spans="1:9" ht="21" customHeight="1" x14ac:dyDescent="0.15">
      <c r="A15" s="569"/>
      <c r="B15" s="345" t="s">
        <v>522</v>
      </c>
      <c r="C15" s="346" t="s">
        <v>523</v>
      </c>
      <c r="D15" s="346" t="s">
        <v>524</v>
      </c>
    </row>
    <row r="16" spans="1:9" ht="21" customHeight="1" x14ac:dyDescent="0.15">
      <c r="A16" s="569"/>
      <c r="B16" s="347" t="s">
        <v>515</v>
      </c>
      <c r="C16" s="348" t="s">
        <v>525</v>
      </c>
      <c r="D16" s="346" t="s">
        <v>526</v>
      </c>
    </row>
    <row r="17" spans="1:4" ht="21" customHeight="1" x14ac:dyDescent="0.15">
      <c r="A17" s="569"/>
      <c r="B17" s="345" t="s">
        <v>518</v>
      </c>
      <c r="C17" s="346"/>
      <c r="D17" s="346" t="s">
        <v>527</v>
      </c>
    </row>
    <row r="18" spans="1:4" ht="21" customHeight="1" x14ac:dyDescent="0.15">
      <c r="A18" s="570"/>
      <c r="B18" s="349"/>
      <c r="C18" s="350"/>
      <c r="D18" s="350"/>
    </row>
    <row r="19" spans="1:4" ht="21" customHeight="1" x14ac:dyDescent="0.15">
      <c r="A19" s="571" t="s">
        <v>528</v>
      </c>
      <c r="B19" s="351"/>
      <c r="C19" s="352"/>
      <c r="D19" s="352"/>
    </row>
    <row r="20" spans="1:4" ht="21" customHeight="1" x14ac:dyDescent="0.15">
      <c r="A20" s="572"/>
      <c r="B20" s="339" t="s">
        <v>529</v>
      </c>
      <c r="C20" s="340" t="s">
        <v>530</v>
      </c>
      <c r="D20" s="340" t="s">
        <v>531</v>
      </c>
    </row>
    <row r="21" spans="1:4" ht="21" customHeight="1" x14ac:dyDescent="0.15">
      <c r="A21" s="572"/>
      <c r="B21" s="339" t="s">
        <v>532</v>
      </c>
      <c r="C21" s="340" t="s">
        <v>533</v>
      </c>
      <c r="D21" s="340" t="s">
        <v>534</v>
      </c>
    </row>
    <row r="22" spans="1:4" ht="21" customHeight="1" x14ac:dyDescent="0.15">
      <c r="A22" s="572"/>
      <c r="B22" s="339" t="s">
        <v>535</v>
      </c>
      <c r="C22" s="340" t="s">
        <v>536</v>
      </c>
      <c r="D22" s="340" t="s">
        <v>537</v>
      </c>
    </row>
    <row r="23" spans="1:4" ht="21" customHeight="1" x14ac:dyDescent="0.15">
      <c r="A23" s="573"/>
      <c r="B23" s="341"/>
      <c r="C23" s="342"/>
      <c r="D23" s="342"/>
    </row>
    <row r="24" spans="1:4" ht="21" customHeight="1" x14ac:dyDescent="0.15">
      <c r="A24" s="353"/>
      <c r="B24" s="354"/>
      <c r="C24" s="355"/>
      <c r="D24" s="355"/>
    </row>
    <row r="25" spans="1:4" ht="21" customHeight="1" x14ac:dyDescent="0.15">
      <c r="A25" s="267" t="s">
        <v>538</v>
      </c>
      <c r="B25" s="354"/>
      <c r="C25" s="355"/>
      <c r="D25" s="355"/>
    </row>
    <row r="26" spans="1:4" ht="21" customHeight="1" x14ac:dyDescent="0.15">
      <c r="A26" s="267" t="s">
        <v>539</v>
      </c>
      <c r="B26" s="354"/>
      <c r="C26" s="355"/>
      <c r="D26" s="355"/>
    </row>
    <row r="27" spans="1:4" x14ac:dyDescent="0.15">
      <c r="A27" s="267"/>
      <c r="B27" s="267"/>
      <c r="C27" s="267"/>
      <c r="D27" s="356" t="s">
        <v>540</v>
      </c>
    </row>
    <row r="28" spans="1:4" x14ac:dyDescent="0.15">
      <c r="A28" s="574"/>
      <c r="B28" s="574"/>
      <c r="C28" s="574"/>
      <c r="D28" s="574"/>
    </row>
    <row r="29" spans="1:4" x14ac:dyDescent="0.15">
      <c r="A29" s="267"/>
    </row>
  </sheetData>
  <mergeCells count="9">
    <mergeCell ref="A14:A18"/>
    <mergeCell ref="A19:A23"/>
    <mergeCell ref="A28:D28"/>
    <mergeCell ref="A1:D2"/>
    <mergeCell ref="A7:A8"/>
    <mergeCell ref="B7:B8"/>
    <mergeCell ref="C7:C8"/>
    <mergeCell ref="D7:D8"/>
    <mergeCell ref="A9:A13"/>
  </mergeCells>
  <phoneticPr fontId="2"/>
  <pageMargins left="0.7" right="0.7" top="0.75" bottom="0.75" header="0.3" footer="0.3"/>
  <pageSetup paperSize="9" scale="9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48"/>
  <sheetViews>
    <sheetView zoomScale="95" zoomScaleNormal="95" zoomScaleSheetLayoutView="70" workbookViewId="0">
      <selection activeCell="B48" sqref="B48"/>
    </sheetView>
  </sheetViews>
  <sheetFormatPr defaultColWidth="7.625" defaultRowHeight="13.5" x14ac:dyDescent="0.15"/>
  <cols>
    <col min="2" max="2" width="23.75" customWidth="1"/>
    <col min="3" max="3" width="14" customWidth="1"/>
    <col min="4" max="4" width="16.375" bestFit="1" customWidth="1"/>
    <col min="5" max="5" width="7.5" bestFit="1" customWidth="1"/>
    <col min="6" max="6" width="18.375" bestFit="1" customWidth="1"/>
    <col min="7" max="7" width="15.5" bestFit="1" customWidth="1"/>
    <col min="8" max="8" width="15.25" bestFit="1" customWidth="1"/>
    <col min="9" max="9" width="15" bestFit="1" customWidth="1"/>
    <col min="10" max="10" width="18.75" bestFit="1" customWidth="1"/>
    <col min="11" max="11" width="17.125" bestFit="1" customWidth="1"/>
    <col min="12" max="12" width="14" bestFit="1" customWidth="1"/>
    <col min="13" max="14" width="13.375" bestFit="1" customWidth="1"/>
    <col min="15" max="16" width="10" bestFit="1" customWidth="1"/>
    <col min="17" max="17" width="10.5" bestFit="1" customWidth="1"/>
    <col min="18" max="18" width="8.625" bestFit="1" customWidth="1"/>
    <col min="19" max="19" width="14.25" bestFit="1" customWidth="1"/>
    <col min="20" max="20" width="12.25" customWidth="1"/>
    <col min="21" max="21" width="14.625" bestFit="1" customWidth="1"/>
    <col min="22" max="22" width="7.375" customWidth="1"/>
    <col min="23" max="23" width="24.375" bestFit="1" customWidth="1"/>
    <col min="24" max="26" width="8.75" style="359" customWidth="1"/>
    <col min="27" max="28" width="8.75" customWidth="1"/>
    <col min="29" max="29" width="14.125" customWidth="1"/>
    <col min="30" max="30" width="18.125" customWidth="1"/>
    <col min="31" max="31" width="17.875" customWidth="1"/>
    <col min="32" max="32" width="18.75" customWidth="1"/>
    <col min="33" max="33" width="24" customWidth="1"/>
  </cols>
  <sheetData>
    <row r="1" spans="1:28" x14ac:dyDescent="0.15">
      <c r="B1" t="s">
        <v>0</v>
      </c>
    </row>
    <row r="2" spans="1:28" ht="14.25" x14ac:dyDescent="0.15">
      <c r="A2" s="1"/>
      <c r="B2" s="2" t="s">
        <v>1</v>
      </c>
      <c r="C2" s="29" t="s">
        <v>36</v>
      </c>
      <c r="D2" s="29" t="s">
        <v>37</v>
      </c>
      <c r="E2" s="29" t="s">
        <v>38</v>
      </c>
      <c r="F2" s="29" t="s">
        <v>39</v>
      </c>
      <c r="G2" s="29" t="s">
        <v>42</v>
      </c>
      <c r="H2" s="29" t="s">
        <v>40</v>
      </c>
      <c r="I2" s="29" t="s">
        <v>43</v>
      </c>
      <c r="J2" s="29" t="s">
        <v>41</v>
      </c>
      <c r="K2" s="28" t="s">
        <v>46</v>
      </c>
      <c r="L2" s="28" t="s">
        <v>47</v>
      </c>
      <c r="M2" s="2" t="s">
        <v>2</v>
      </c>
      <c r="N2" s="2" t="s">
        <v>3</v>
      </c>
      <c r="O2" s="2" t="s">
        <v>4</v>
      </c>
      <c r="P2" s="2" t="s">
        <v>5</v>
      </c>
      <c r="Q2" s="3" t="s">
        <v>6</v>
      </c>
      <c r="R2" s="4"/>
      <c r="S2" s="4"/>
      <c r="T2" s="4"/>
      <c r="U2" s="4"/>
      <c r="V2" s="4"/>
    </row>
    <row r="3" spans="1:28" ht="14.25" x14ac:dyDescent="0.15">
      <c r="A3" s="5"/>
      <c r="B3" s="6"/>
      <c r="C3" s="7" t="s">
        <v>32</v>
      </c>
      <c r="D3" s="7" t="s">
        <v>7</v>
      </c>
      <c r="E3" s="7" t="s">
        <v>8</v>
      </c>
      <c r="F3" s="7" t="s">
        <v>33</v>
      </c>
      <c r="G3" s="7" t="s">
        <v>9</v>
      </c>
      <c r="H3" s="7" t="s">
        <v>34</v>
      </c>
      <c r="I3" s="7" t="s">
        <v>10</v>
      </c>
      <c r="J3" s="7" t="s">
        <v>35</v>
      </c>
      <c r="K3" s="7" t="s">
        <v>44</v>
      </c>
      <c r="L3" s="7" t="s">
        <v>45</v>
      </c>
      <c r="M3" s="7"/>
      <c r="N3" s="7"/>
      <c r="O3" s="7"/>
      <c r="P3" s="7"/>
      <c r="Q3" s="8" t="s">
        <v>11</v>
      </c>
      <c r="R3" s="4"/>
      <c r="S3" s="4"/>
      <c r="T3" s="4"/>
      <c r="U3" s="4"/>
      <c r="V3" s="4"/>
    </row>
    <row r="4" spans="1:28" ht="14.25" x14ac:dyDescent="0.15">
      <c r="A4" s="9">
        <v>0</v>
      </c>
      <c r="B4" s="10" t="s">
        <v>270</v>
      </c>
      <c r="C4" s="10"/>
      <c r="D4" s="10"/>
      <c r="E4" s="10"/>
      <c r="F4" s="10"/>
      <c r="G4" s="10"/>
      <c r="H4" s="10"/>
      <c r="I4" s="10"/>
      <c r="J4" s="10"/>
      <c r="K4" s="10"/>
      <c r="L4" s="10"/>
      <c r="M4" s="10"/>
      <c r="N4" s="10"/>
      <c r="O4" s="10"/>
      <c r="P4" s="10"/>
      <c r="Q4" s="11"/>
      <c r="R4" s="4"/>
      <c r="S4" s="4"/>
      <c r="T4" s="4"/>
      <c r="U4" s="4"/>
      <c r="V4" s="4"/>
    </row>
    <row r="5" spans="1:28" ht="14.25" x14ac:dyDescent="0.15">
      <c r="A5" s="12">
        <v>1</v>
      </c>
      <c r="B5" s="13" t="s">
        <v>12</v>
      </c>
      <c r="C5" s="191">
        <v>130</v>
      </c>
      <c r="D5" s="191">
        <v>720</v>
      </c>
      <c r="E5" s="191">
        <v>3.5</v>
      </c>
      <c r="F5" s="192">
        <v>18</v>
      </c>
      <c r="G5" s="191">
        <v>7</v>
      </c>
      <c r="H5" s="192">
        <v>8</v>
      </c>
      <c r="I5" s="191">
        <v>30</v>
      </c>
      <c r="J5" s="191">
        <v>80</v>
      </c>
      <c r="K5" s="192">
        <v>11</v>
      </c>
      <c r="L5" s="192">
        <v>5</v>
      </c>
      <c r="M5" s="191">
        <v>0.70499999999999996</v>
      </c>
      <c r="N5" s="191">
        <v>4</v>
      </c>
      <c r="O5" s="191">
        <v>0.65500000000000003</v>
      </c>
      <c r="P5" s="191">
        <v>3.2</v>
      </c>
      <c r="Q5" s="193">
        <v>5</v>
      </c>
      <c r="R5" s="4"/>
      <c r="S5" s="4"/>
      <c r="T5" s="4"/>
      <c r="U5" s="4"/>
      <c r="V5" s="4"/>
    </row>
    <row r="6" spans="1:28" ht="14.25" x14ac:dyDescent="0.15">
      <c r="A6" s="12">
        <v>2</v>
      </c>
      <c r="B6" s="13" t="s">
        <v>13</v>
      </c>
      <c r="C6" s="191">
        <v>95</v>
      </c>
      <c r="D6" s="191">
        <v>720</v>
      </c>
      <c r="E6" s="191">
        <v>3.5</v>
      </c>
      <c r="F6" s="192">
        <v>9</v>
      </c>
      <c r="G6" s="191">
        <v>7</v>
      </c>
      <c r="H6" s="192">
        <v>3.5</v>
      </c>
      <c r="I6" s="191">
        <v>30</v>
      </c>
      <c r="J6" s="191">
        <v>80</v>
      </c>
      <c r="K6" s="192">
        <v>8</v>
      </c>
      <c r="L6" s="192">
        <v>3</v>
      </c>
      <c r="M6" s="191">
        <v>0.78400000000000003</v>
      </c>
      <c r="N6" s="191">
        <v>-9.6</v>
      </c>
      <c r="O6" s="191">
        <v>0.39800000000000002</v>
      </c>
      <c r="P6" s="191">
        <v>34</v>
      </c>
      <c r="Q6" s="193">
        <v>4.5</v>
      </c>
      <c r="R6" s="4"/>
      <c r="S6" s="4"/>
      <c r="T6" s="4"/>
      <c r="U6" s="4"/>
      <c r="V6" s="4"/>
    </row>
    <row r="7" spans="1:28" ht="14.25" x14ac:dyDescent="0.15">
      <c r="A7" s="12">
        <v>3</v>
      </c>
      <c r="B7" s="13" t="s">
        <v>14</v>
      </c>
      <c r="C7" s="191">
        <v>100</v>
      </c>
      <c r="D7" s="191">
        <v>720</v>
      </c>
      <c r="E7" s="191">
        <v>3.5</v>
      </c>
      <c r="F7" s="192">
        <v>7</v>
      </c>
      <c r="G7" s="191">
        <v>7</v>
      </c>
      <c r="H7" s="192">
        <v>2.5</v>
      </c>
      <c r="I7" s="191">
        <v>30</v>
      </c>
      <c r="J7" s="194">
        <v>80</v>
      </c>
      <c r="K7" s="192">
        <v>5.5</v>
      </c>
      <c r="L7" s="192">
        <v>2</v>
      </c>
      <c r="M7" s="191">
        <v>0.82799999999999996</v>
      </c>
      <c r="N7" s="191">
        <v>-9.5</v>
      </c>
      <c r="O7" s="191">
        <v>0.41799999999999998</v>
      </c>
      <c r="P7" s="191">
        <v>23.3</v>
      </c>
      <c r="Q7" s="193">
        <v>5</v>
      </c>
      <c r="R7" s="4"/>
      <c r="S7" s="4"/>
      <c r="T7" s="4"/>
      <c r="U7" s="4"/>
      <c r="V7" s="4"/>
    </row>
    <row r="8" spans="1:28" ht="14.25" x14ac:dyDescent="0.15">
      <c r="A8" s="12">
        <v>4</v>
      </c>
      <c r="B8" s="14" t="s">
        <v>15</v>
      </c>
      <c r="C8" s="191">
        <v>150</v>
      </c>
      <c r="D8" s="191">
        <v>720</v>
      </c>
      <c r="E8" s="191">
        <v>3.5</v>
      </c>
      <c r="F8" s="192">
        <v>19.5</v>
      </c>
      <c r="G8" s="191">
        <v>7</v>
      </c>
      <c r="H8" s="192">
        <v>7.5</v>
      </c>
      <c r="I8" s="191">
        <v>30</v>
      </c>
      <c r="J8" s="194">
        <v>50</v>
      </c>
      <c r="K8" s="192">
        <v>6.5</v>
      </c>
      <c r="L8" s="192">
        <v>2.5</v>
      </c>
      <c r="M8" s="191">
        <v>0.94199999999999995</v>
      </c>
      <c r="N8" s="191">
        <v>-19.600000000000001</v>
      </c>
      <c r="O8" s="191">
        <v>0.39800000000000002</v>
      </c>
      <c r="P8" s="191">
        <v>37.5</v>
      </c>
      <c r="Q8" s="193">
        <v>5</v>
      </c>
      <c r="R8" s="4"/>
      <c r="S8" s="4"/>
      <c r="T8" s="4"/>
      <c r="U8" s="4"/>
      <c r="V8" s="4"/>
    </row>
    <row r="9" spans="1:28" ht="14.25" x14ac:dyDescent="0.15">
      <c r="A9" s="12">
        <v>5</v>
      </c>
      <c r="B9" s="14" t="s">
        <v>16</v>
      </c>
      <c r="C9" s="191">
        <v>150</v>
      </c>
      <c r="D9" s="191">
        <v>720</v>
      </c>
      <c r="E9" s="191">
        <v>3.5</v>
      </c>
      <c r="F9" s="192">
        <v>9</v>
      </c>
      <c r="G9" s="191">
        <v>7</v>
      </c>
      <c r="H9" s="192">
        <v>3</v>
      </c>
      <c r="I9" s="191">
        <v>30</v>
      </c>
      <c r="J9" s="194">
        <v>50</v>
      </c>
      <c r="K9" s="192">
        <v>3</v>
      </c>
      <c r="L9" s="192">
        <v>1</v>
      </c>
      <c r="M9" s="191">
        <v>0.94199999999999995</v>
      </c>
      <c r="N9" s="191">
        <v>-19.600000000000001</v>
      </c>
      <c r="O9" s="191">
        <v>0.39800000000000002</v>
      </c>
      <c r="P9" s="191">
        <v>37.5</v>
      </c>
      <c r="Q9" s="193">
        <v>5</v>
      </c>
      <c r="R9" s="4"/>
      <c r="S9" s="4"/>
      <c r="T9" s="4"/>
      <c r="U9" s="4"/>
      <c r="V9" s="4"/>
    </row>
    <row r="10" spans="1:28" ht="14.25" x14ac:dyDescent="0.15">
      <c r="A10" s="12">
        <v>6</v>
      </c>
      <c r="B10" s="13" t="s">
        <v>17</v>
      </c>
      <c r="C10" s="191">
        <v>90</v>
      </c>
      <c r="D10" s="191">
        <v>720</v>
      </c>
      <c r="E10" s="191">
        <v>3.5</v>
      </c>
      <c r="F10" s="192">
        <v>6</v>
      </c>
      <c r="G10" s="191">
        <v>7</v>
      </c>
      <c r="H10" s="192">
        <v>2</v>
      </c>
      <c r="I10" s="191">
        <v>30</v>
      </c>
      <c r="J10" s="194">
        <v>45</v>
      </c>
      <c r="K10" s="192">
        <v>3</v>
      </c>
      <c r="L10" s="192">
        <v>1</v>
      </c>
      <c r="M10" s="191">
        <v>0.86199999999999999</v>
      </c>
      <c r="N10" s="191">
        <v>-20.9</v>
      </c>
      <c r="O10" s="191">
        <v>0.42899999999999999</v>
      </c>
      <c r="P10" s="191">
        <v>14.9</v>
      </c>
      <c r="Q10" s="193">
        <v>7</v>
      </c>
      <c r="R10" s="4"/>
      <c r="S10" s="4"/>
      <c r="T10" s="4"/>
      <c r="U10" s="4"/>
      <c r="V10" s="4"/>
    </row>
    <row r="11" spans="1:28" ht="14.25" x14ac:dyDescent="0.15">
      <c r="A11" s="12">
        <v>7</v>
      </c>
      <c r="B11" s="13" t="s">
        <v>18</v>
      </c>
      <c r="C11" s="191">
        <v>85</v>
      </c>
      <c r="D11" s="191">
        <v>720</v>
      </c>
      <c r="E11" s="191">
        <v>3.5</v>
      </c>
      <c r="F11" s="192">
        <v>3.5</v>
      </c>
      <c r="G11" s="191">
        <v>7</v>
      </c>
      <c r="H11" s="192">
        <v>1.5</v>
      </c>
      <c r="I11" s="191">
        <v>30</v>
      </c>
      <c r="J11" s="194">
        <v>25</v>
      </c>
      <c r="K11" s="192">
        <v>1</v>
      </c>
      <c r="L11" s="192">
        <v>0.5</v>
      </c>
      <c r="M11" s="191">
        <v>0.85699999999999998</v>
      </c>
      <c r="N11" s="191">
        <v>-5.9</v>
      </c>
      <c r="O11" s="191">
        <v>0.57299999999999995</v>
      </c>
      <c r="P11" s="191">
        <v>14.4</v>
      </c>
      <c r="Q11" s="193">
        <v>8</v>
      </c>
      <c r="R11" s="4"/>
      <c r="S11" s="4"/>
      <c r="T11" s="4"/>
      <c r="U11" s="4"/>
      <c r="V11" s="4"/>
    </row>
    <row r="12" spans="1:28" ht="14.25" x14ac:dyDescent="0.15">
      <c r="A12" s="12">
        <v>8</v>
      </c>
      <c r="B12" s="14" t="s">
        <v>269</v>
      </c>
      <c r="C12" s="194">
        <v>20</v>
      </c>
      <c r="D12" s="191">
        <v>720</v>
      </c>
      <c r="E12" s="191">
        <v>3.5</v>
      </c>
      <c r="F12" s="192">
        <v>3</v>
      </c>
      <c r="G12" s="191">
        <v>7</v>
      </c>
      <c r="H12" s="192">
        <v>1</v>
      </c>
      <c r="I12" s="191">
        <v>30</v>
      </c>
      <c r="J12" s="194">
        <v>10</v>
      </c>
      <c r="K12" s="192">
        <v>1.5</v>
      </c>
      <c r="L12" s="192">
        <v>0.5</v>
      </c>
      <c r="M12" s="191">
        <v>0.86199999999999999</v>
      </c>
      <c r="N12" s="191">
        <v>-20.9</v>
      </c>
      <c r="O12" s="191">
        <v>0.42899999999999999</v>
      </c>
      <c r="P12" s="191">
        <v>14.9</v>
      </c>
      <c r="Q12" s="193">
        <v>8</v>
      </c>
      <c r="R12" s="4"/>
      <c r="S12" s="4"/>
      <c r="T12" s="4"/>
      <c r="U12" s="4"/>
      <c r="V12" s="4"/>
    </row>
    <row r="13" spans="1:28" ht="14.25" x14ac:dyDescent="0.15">
      <c r="A13" s="12">
        <v>9</v>
      </c>
      <c r="B13" s="36" t="s">
        <v>288</v>
      </c>
      <c r="C13" s="195">
        <v>90</v>
      </c>
      <c r="D13" s="195">
        <v>600</v>
      </c>
      <c r="E13" s="195">
        <v>3.5</v>
      </c>
      <c r="F13" s="196">
        <v>6.5</v>
      </c>
      <c r="G13" s="195">
        <v>7</v>
      </c>
      <c r="H13" s="196">
        <v>3</v>
      </c>
      <c r="I13" s="195">
        <v>30</v>
      </c>
      <c r="J13" s="197">
        <v>50</v>
      </c>
      <c r="K13" s="196">
        <v>3.5</v>
      </c>
      <c r="L13" s="196">
        <v>1.5</v>
      </c>
      <c r="M13" s="195">
        <v>0.83299999999999996</v>
      </c>
      <c r="N13" s="195">
        <v>-46.9</v>
      </c>
      <c r="O13" s="195">
        <v>0.433</v>
      </c>
      <c r="P13" s="195">
        <v>77.900000000000006</v>
      </c>
      <c r="Q13" s="193">
        <v>4</v>
      </c>
      <c r="R13" s="4"/>
      <c r="S13" s="4"/>
      <c r="T13" s="4"/>
      <c r="U13" s="4"/>
      <c r="V13" s="4"/>
    </row>
    <row r="14" spans="1:28" ht="14.25" x14ac:dyDescent="0.15">
      <c r="A14" s="12">
        <v>10</v>
      </c>
      <c r="B14" s="36" t="s">
        <v>267</v>
      </c>
      <c r="C14" s="195">
        <v>45</v>
      </c>
      <c r="D14" s="195">
        <v>600</v>
      </c>
      <c r="E14" s="195">
        <v>3.5</v>
      </c>
      <c r="F14" s="196">
        <v>3</v>
      </c>
      <c r="G14" s="195">
        <v>7</v>
      </c>
      <c r="H14" s="196">
        <v>1</v>
      </c>
      <c r="I14" s="195">
        <v>30</v>
      </c>
      <c r="J14" s="197">
        <v>25</v>
      </c>
      <c r="K14" s="196">
        <v>1.5</v>
      </c>
      <c r="L14" s="196">
        <v>0.5</v>
      </c>
      <c r="M14" s="195"/>
      <c r="N14" s="195"/>
      <c r="O14" s="195"/>
      <c r="P14" s="195"/>
      <c r="Q14" s="193">
        <v>4</v>
      </c>
      <c r="R14" s="4"/>
      <c r="S14" s="4"/>
      <c r="T14" s="4"/>
      <c r="U14" s="4"/>
      <c r="V14" s="4"/>
    </row>
    <row r="15" spans="1:28" ht="14.25" x14ac:dyDescent="0.15">
      <c r="A15" s="5">
        <v>11</v>
      </c>
      <c r="B15" s="184" t="s">
        <v>268</v>
      </c>
      <c r="C15" s="198" t="s">
        <v>272</v>
      </c>
      <c r="D15" s="198">
        <v>480</v>
      </c>
      <c r="E15" s="198">
        <v>3.5</v>
      </c>
      <c r="F15" s="199" t="s">
        <v>272</v>
      </c>
      <c r="G15" s="198">
        <v>7</v>
      </c>
      <c r="H15" s="199" t="s">
        <v>272</v>
      </c>
      <c r="I15" s="198">
        <v>30</v>
      </c>
      <c r="J15" s="200">
        <v>15</v>
      </c>
      <c r="K15" s="199">
        <v>0.7</v>
      </c>
      <c r="L15" s="199">
        <v>0.3</v>
      </c>
      <c r="M15" s="198"/>
      <c r="N15" s="198"/>
      <c r="O15" s="198"/>
      <c r="P15" s="198"/>
      <c r="Q15" s="201" t="s">
        <v>272</v>
      </c>
      <c r="R15" s="4"/>
      <c r="S15" s="4"/>
      <c r="T15" s="4"/>
      <c r="U15" s="4"/>
      <c r="V15" s="4"/>
      <c r="W15" s="361" t="s">
        <v>547</v>
      </c>
      <c r="X15" s="362">
        <v>1</v>
      </c>
      <c r="Y15" s="362">
        <v>2</v>
      </c>
      <c r="Z15" s="362">
        <v>3</v>
      </c>
      <c r="AA15" s="362">
        <v>4</v>
      </c>
      <c r="AB15" s="362">
        <v>5</v>
      </c>
    </row>
    <row r="16" spans="1:28" ht="14.25" x14ac:dyDescent="0.15">
      <c r="A16" s="36"/>
      <c r="B16" s="36"/>
      <c r="C16" s="36"/>
      <c r="D16" s="36"/>
      <c r="E16" s="36"/>
      <c r="F16" s="182"/>
      <c r="G16" s="36"/>
      <c r="H16" s="182"/>
      <c r="I16" s="36"/>
      <c r="J16" s="183"/>
      <c r="K16" s="182"/>
      <c r="L16" s="182"/>
      <c r="M16" s="36"/>
      <c r="N16" s="36"/>
      <c r="O16" s="36"/>
      <c r="P16" s="36"/>
      <c r="Q16" s="36"/>
      <c r="R16" s="4"/>
      <c r="S16" s="4"/>
      <c r="T16" s="4"/>
      <c r="U16" s="4"/>
      <c r="V16" s="4"/>
      <c r="W16" s="211" t="s">
        <v>544</v>
      </c>
      <c r="X16" s="360">
        <v>130</v>
      </c>
      <c r="Y16" s="360">
        <v>95</v>
      </c>
      <c r="Z16" s="360">
        <v>100</v>
      </c>
      <c r="AA16" s="360">
        <v>150</v>
      </c>
      <c r="AB16" s="360">
        <v>150</v>
      </c>
    </row>
    <row r="17" spans="1:28" ht="14.25" x14ac:dyDescent="0.15">
      <c r="B17" t="s">
        <v>48</v>
      </c>
      <c r="N17" s="36"/>
      <c r="O17" s="36"/>
      <c r="P17" s="36"/>
      <c r="Q17" s="36"/>
      <c r="R17" s="4"/>
      <c r="S17" s="4"/>
      <c r="T17" s="4"/>
      <c r="U17" s="4"/>
      <c r="V17" s="4"/>
      <c r="W17" s="211" t="s">
        <v>545</v>
      </c>
      <c r="X17" s="360">
        <v>80</v>
      </c>
      <c r="Y17" s="360">
        <v>80</v>
      </c>
      <c r="Z17" s="360">
        <v>80</v>
      </c>
      <c r="AA17" s="360">
        <v>50</v>
      </c>
      <c r="AB17" s="360">
        <v>50</v>
      </c>
    </row>
    <row r="18" spans="1:28" ht="14.25" x14ac:dyDescent="0.15">
      <c r="A18" s="4"/>
      <c r="B18" s="15"/>
      <c r="C18" s="16">
        <v>1</v>
      </c>
      <c r="D18" s="16">
        <v>2</v>
      </c>
      <c r="E18" s="16">
        <v>3</v>
      </c>
      <c r="F18" s="16">
        <v>4</v>
      </c>
      <c r="G18" s="16">
        <v>5</v>
      </c>
      <c r="H18" s="16">
        <v>6</v>
      </c>
      <c r="I18" s="16">
        <v>7</v>
      </c>
      <c r="J18" s="16">
        <v>8</v>
      </c>
      <c r="K18" s="16">
        <v>9</v>
      </c>
      <c r="L18" s="16">
        <v>10</v>
      </c>
      <c r="M18" s="185">
        <v>11</v>
      </c>
      <c r="O18" s="205">
        <f>店舗面積!F6</f>
        <v>0</v>
      </c>
      <c r="P18" s="204" t="e">
        <f>MATCH(店舗面積!B6,データ!B19:'データ'!B37,1)</f>
        <v>#N/A</v>
      </c>
      <c r="Q18" s="210" t="e">
        <f>INDEX(O19:O38,P18)</f>
        <v>#N/A</v>
      </c>
      <c r="R18" s="211" t="e">
        <f>INDEX(B19:B37,P18)</f>
        <v>#N/A</v>
      </c>
      <c r="W18" s="211" t="s">
        <v>546</v>
      </c>
      <c r="X18" s="360">
        <v>720</v>
      </c>
      <c r="Y18" s="360">
        <v>720</v>
      </c>
      <c r="Z18" s="360">
        <v>720</v>
      </c>
      <c r="AA18" s="360">
        <v>720</v>
      </c>
      <c r="AB18" s="360">
        <v>720</v>
      </c>
    </row>
    <row r="19" spans="1:28" ht="14.25" x14ac:dyDescent="0.15">
      <c r="A19" s="4"/>
      <c r="B19" s="1">
        <v>1</v>
      </c>
      <c r="C19" s="18">
        <v>0.26</v>
      </c>
      <c r="D19" s="18">
        <v>0.04</v>
      </c>
      <c r="E19" s="18">
        <v>0.06</v>
      </c>
      <c r="F19" s="18">
        <v>0.1</v>
      </c>
      <c r="G19" s="18">
        <v>0.1</v>
      </c>
      <c r="H19" s="18">
        <v>0.32</v>
      </c>
      <c r="I19" s="18">
        <v>0.3</v>
      </c>
      <c r="J19" s="18">
        <v>0.32</v>
      </c>
      <c r="K19" s="18">
        <v>0.03</v>
      </c>
      <c r="L19" s="18">
        <v>0.03</v>
      </c>
      <c r="M19" s="188" t="s">
        <v>272</v>
      </c>
      <c r="O19" s="206" t="e">
        <f>INDEX(C19:M19,O$18)</f>
        <v>#VALUE!</v>
      </c>
      <c r="P19" s="581" t="s">
        <v>275</v>
      </c>
      <c r="Q19" s="84" t="s">
        <v>281</v>
      </c>
    </row>
    <row r="20" spans="1:28" ht="14.25" x14ac:dyDescent="0.15">
      <c r="A20" s="4"/>
      <c r="B20" s="1">
        <v>25</v>
      </c>
      <c r="C20" s="18">
        <v>2.34</v>
      </c>
      <c r="D20" s="18">
        <v>0.78</v>
      </c>
      <c r="E20" s="18">
        <v>1.1200000000000001</v>
      </c>
      <c r="F20" s="18">
        <v>1.92</v>
      </c>
      <c r="G20" s="18">
        <v>1.92</v>
      </c>
      <c r="H20" s="10">
        <v>3.3</v>
      </c>
      <c r="I20" s="10">
        <v>3.7</v>
      </c>
      <c r="J20" s="10">
        <v>3.3</v>
      </c>
      <c r="K20" s="18">
        <v>0.68</v>
      </c>
      <c r="L20" s="18">
        <v>0.68</v>
      </c>
      <c r="M20" s="188" t="s">
        <v>272</v>
      </c>
      <c r="O20" s="207" t="e">
        <f t="shared" ref="O20:O38" si="0">INDEX(C20:M20,O$18)</f>
        <v>#VALUE!</v>
      </c>
      <c r="P20" s="582"/>
    </row>
    <row r="21" spans="1:28" ht="14.25" x14ac:dyDescent="0.15">
      <c r="A21" s="4"/>
      <c r="B21" s="19">
        <v>50</v>
      </c>
      <c r="C21" s="20">
        <v>2.81</v>
      </c>
      <c r="D21" s="20">
        <v>1.3</v>
      </c>
      <c r="E21" s="20">
        <v>1.71</v>
      </c>
      <c r="F21" s="4">
        <v>3.1</v>
      </c>
      <c r="G21" s="4">
        <v>3.1</v>
      </c>
      <c r="H21" s="4">
        <v>4.2</v>
      </c>
      <c r="I21" s="4">
        <v>4.7</v>
      </c>
      <c r="J21" s="4">
        <v>4.2</v>
      </c>
      <c r="K21" s="31">
        <v>1.19</v>
      </c>
      <c r="L21" s="31">
        <v>1.19</v>
      </c>
      <c r="M21" s="189" t="s">
        <v>272</v>
      </c>
      <c r="O21" s="208" t="e">
        <f t="shared" si="0"/>
        <v>#VALUE!</v>
      </c>
    </row>
    <row r="22" spans="1:28" ht="15" thickBot="1" x14ac:dyDescent="0.2">
      <c r="A22" s="4"/>
      <c r="B22" s="21">
        <v>75</v>
      </c>
      <c r="C22" s="4">
        <v>3.1</v>
      </c>
      <c r="D22" s="20">
        <v>1.66</v>
      </c>
      <c r="E22" s="4">
        <v>2.1</v>
      </c>
      <c r="F22" s="4">
        <v>3.9</v>
      </c>
      <c r="G22" s="4">
        <v>3.9</v>
      </c>
      <c r="H22" s="4">
        <v>4.4000000000000004</v>
      </c>
      <c r="I22" s="4">
        <v>5.3</v>
      </c>
      <c r="J22" s="4">
        <v>4.4000000000000004</v>
      </c>
      <c r="K22" s="31">
        <v>1.59</v>
      </c>
      <c r="L22" s="31">
        <v>1.59</v>
      </c>
      <c r="M22" s="189" t="s">
        <v>271</v>
      </c>
      <c r="O22" s="208" t="e">
        <f t="shared" si="0"/>
        <v>#VALUE!</v>
      </c>
      <c r="P22" s="211" t="e">
        <f>P18+1</f>
        <v>#N/A</v>
      </c>
      <c r="Q22" s="210" t="e">
        <f>INDEX(O19:O38,P22)</f>
        <v>#N/A</v>
      </c>
      <c r="R22" s="211" t="e">
        <f>INDEX(B19:B38,P22)</f>
        <v>#N/A</v>
      </c>
      <c r="W22" s="361" t="s">
        <v>547</v>
      </c>
      <c r="X22" s="366">
        <v>1</v>
      </c>
      <c r="Y22" s="366">
        <v>2</v>
      </c>
      <c r="Z22" s="366">
        <v>3</v>
      </c>
      <c r="AA22" s="366">
        <v>4</v>
      </c>
      <c r="AB22" s="366">
        <v>5</v>
      </c>
    </row>
    <row r="23" spans="1:28" ht="15" thickBot="1" x14ac:dyDescent="0.2">
      <c r="A23" s="4"/>
      <c r="B23" s="21">
        <v>100</v>
      </c>
      <c r="C23" s="4">
        <v>3.1</v>
      </c>
      <c r="D23" s="4">
        <v>2</v>
      </c>
      <c r="E23" s="4">
        <v>2.2999999999999998</v>
      </c>
      <c r="F23" s="4">
        <v>4.5</v>
      </c>
      <c r="G23" s="4">
        <v>4.5</v>
      </c>
      <c r="H23" s="4">
        <v>4.7</v>
      </c>
      <c r="I23" s="4">
        <v>5.7</v>
      </c>
      <c r="J23" s="4">
        <v>4.7</v>
      </c>
      <c r="K23" s="31">
        <v>1.92</v>
      </c>
      <c r="L23" s="31">
        <v>1.92</v>
      </c>
      <c r="M23" s="189" t="s">
        <v>271</v>
      </c>
      <c r="O23" s="208" t="e">
        <f t="shared" si="0"/>
        <v>#VALUE!</v>
      </c>
      <c r="P23" s="581" t="s">
        <v>280</v>
      </c>
      <c r="Q23" s="84" t="s">
        <v>281</v>
      </c>
      <c r="R23" s="215"/>
      <c r="W23" s="365" t="s">
        <v>543</v>
      </c>
      <c r="X23" s="368">
        <v>1</v>
      </c>
      <c r="Y23" s="369">
        <v>1</v>
      </c>
      <c r="Z23" s="369">
        <v>1</v>
      </c>
      <c r="AA23" s="369">
        <v>1</v>
      </c>
      <c r="AB23" s="370">
        <v>1</v>
      </c>
    </row>
    <row r="24" spans="1:28" ht="14.25" x14ac:dyDescent="0.15">
      <c r="A24" s="4"/>
      <c r="B24" s="21">
        <v>125</v>
      </c>
      <c r="C24" s="4">
        <v>3.2</v>
      </c>
      <c r="D24" s="4">
        <v>2.1</v>
      </c>
      <c r="E24" s="4">
        <v>2.5</v>
      </c>
      <c r="F24" s="4">
        <v>4.9000000000000004</v>
      </c>
      <c r="G24" s="4">
        <v>4.9000000000000004</v>
      </c>
      <c r="H24" s="4">
        <v>4.8</v>
      </c>
      <c r="I24" s="4">
        <v>5.9</v>
      </c>
      <c r="J24" s="4">
        <v>4.8</v>
      </c>
      <c r="K24" s="31">
        <v>2.19</v>
      </c>
      <c r="L24" s="31">
        <v>2.19</v>
      </c>
      <c r="M24" s="189" t="s">
        <v>271</v>
      </c>
      <c r="O24" s="208" t="e">
        <f t="shared" si="0"/>
        <v>#VALUE!</v>
      </c>
      <c r="P24" s="582"/>
      <c r="R24" s="211">
        <f t="shared" ref="R24" si="1">INDEX(B21:B39,P24)</f>
        <v>125</v>
      </c>
      <c r="W24" s="211" t="s">
        <v>542</v>
      </c>
      <c r="X24" s="367">
        <f>0.655*(0.705*X23+4)+3.2</f>
        <v>6.2817750000000006</v>
      </c>
      <c r="Y24" s="367">
        <f>0.398*(0.784*Y23-9.6)+34</f>
        <v>30.491232</v>
      </c>
      <c r="Z24" s="367">
        <f>0.418*(0.828*Z23-9.5)+23.3</f>
        <v>19.675104000000001</v>
      </c>
      <c r="AA24" s="367">
        <f>0.398*(0.942*AA23-19.6)+37.5</f>
        <v>30.074116</v>
      </c>
      <c r="AB24" s="367">
        <f>0.398*(0.942*AB23-19.6)+37.5</f>
        <v>30.074116</v>
      </c>
    </row>
    <row r="25" spans="1:28" ht="14.25" x14ac:dyDescent="0.15">
      <c r="A25" s="4"/>
      <c r="B25" s="21">
        <v>150</v>
      </c>
      <c r="C25" s="4">
        <v>3.3</v>
      </c>
      <c r="D25" s="4">
        <v>2.2999999999999998</v>
      </c>
      <c r="E25" s="4">
        <v>2.6</v>
      </c>
      <c r="F25" s="4">
        <v>5.2</v>
      </c>
      <c r="G25" s="4">
        <v>5.2</v>
      </c>
      <c r="H25" s="4">
        <v>4.9000000000000004</v>
      </c>
      <c r="I25" s="4">
        <v>6</v>
      </c>
      <c r="J25" s="4">
        <v>4.9000000000000004</v>
      </c>
      <c r="K25" s="30">
        <v>2.4</v>
      </c>
      <c r="L25" s="30">
        <v>2.4</v>
      </c>
      <c r="M25" s="189" t="s">
        <v>271</v>
      </c>
      <c r="O25" s="208" t="e">
        <f t="shared" si="0"/>
        <v>#VALUE!</v>
      </c>
      <c r="P25" s="212">
        <f>店舗面積!B6</f>
        <v>0</v>
      </c>
      <c r="Q25" s="212" t="e">
        <f>Q22-Q18</f>
        <v>#N/A</v>
      </c>
      <c r="R25" s="212" t="e">
        <f>R22-R18</f>
        <v>#N/A</v>
      </c>
      <c r="W25" s="211" t="s">
        <v>548</v>
      </c>
      <c r="X25" s="363">
        <f>(X23*X16/X18*3.5)*X18/X17/3.5</f>
        <v>1.625</v>
      </c>
      <c r="Y25" s="363">
        <f>(Y23*Y16/Y18*3.5)*Y18/Y17/3.5</f>
        <v>1.1875</v>
      </c>
      <c r="Z25" s="363">
        <f t="shared" ref="Z25:AB25" si="2">(Z23*Z16/Z18*3.5)*Z18/Z17/3.5</f>
        <v>1.2500000000000002</v>
      </c>
      <c r="AA25" s="363">
        <f>(AA23*AA16/AA18*3.5)*AA18/AA17/3.5</f>
        <v>3</v>
      </c>
      <c r="AB25" s="363">
        <f t="shared" si="2"/>
        <v>3</v>
      </c>
    </row>
    <row r="26" spans="1:28" ht="16.5" x14ac:dyDescent="0.25">
      <c r="A26" s="4"/>
      <c r="B26" s="21">
        <v>175</v>
      </c>
      <c r="C26" s="4">
        <v>3.3</v>
      </c>
      <c r="D26" s="4">
        <v>2.4</v>
      </c>
      <c r="E26" s="4">
        <v>2.7</v>
      </c>
      <c r="F26" s="4">
        <v>5.5</v>
      </c>
      <c r="G26" s="4">
        <v>5.5</v>
      </c>
      <c r="H26" s="4">
        <v>4.9000000000000004</v>
      </c>
      <c r="I26" s="4">
        <v>6.1</v>
      </c>
      <c r="J26" s="4">
        <v>4.9000000000000004</v>
      </c>
      <c r="K26" s="30">
        <v>2.6</v>
      </c>
      <c r="L26" s="30">
        <v>2.6</v>
      </c>
      <c r="M26" s="189" t="s">
        <v>271</v>
      </c>
      <c r="O26" s="208" t="e">
        <f t="shared" si="0"/>
        <v>#VALUE!</v>
      </c>
      <c r="P26" s="212" t="s">
        <v>283</v>
      </c>
      <c r="Q26" s="212" t="s">
        <v>282</v>
      </c>
      <c r="R26" s="212" t="s">
        <v>282</v>
      </c>
      <c r="W26" s="211" t="s">
        <v>549</v>
      </c>
      <c r="X26" s="364">
        <f>X25/X24</f>
        <v>0.25868484624170712</v>
      </c>
      <c r="Y26" s="364">
        <f>Y25/Y24</f>
        <v>3.8945622138193692E-2</v>
      </c>
      <c r="Z26" s="364">
        <f>Z25/Z24</f>
        <v>6.3532065700897949E-2</v>
      </c>
      <c r="AA26" s="364">
        <f t="shared" ref="AA26:AB26" si="3">AA25/AA24</f>
        <v>9.9753555515979253E-2</v>
      </c>
      <c r="AB26" s="364">
        <f t="shared" si="3"/>
        <v>9.9753555515979253E-2</v>
      </c>
    </row>
    <row r="27" spans="1:28" ht="14.25" x14ac:dyDescent="0.15">
      <c r="A27" s="4"/>
      <c r="B27" s="21">
        <v>200</v>
      </c>
      <c r="C27" s="4">
        <v>3.3</v>
      </c>
      <c r="D27" s="4">
        <v>2.6</v>
      </c>
      <c r="E27" s="4">
        <v>2.8</v>
      </c>
      <c r="F27" s="4">
        <v>5.7</v>
      </c>
      <c r="G27" s="4">
        <v>5.7</v>
      </c>
      <c r="H27" s="4">
        <v>5</v>
      </c>
      <c r="I27" s="4">
        <v>6.2</v>
      </c>
      <c r="J27" s="4">
        <v>5</v>
      </c>
      <c r="K27" s="30">
        <v>2.8</v>
      </c>
      <c r="L27" s="30">
        <v>2.8</v>
      </c>
      <c r="M27" s="189" t="s">
        <v>271</v>
      </c>
      <c r="O27" s="208" t="e">
        <f t="shared" si="0"/>
        <v>#VALUE!</v>
      </c>
    </row>
    <row r="28" spans="1:28" ht="14.25" x14ac:dyDescent="0.15">
      <c r="A28" s="4"/>
      <c r="B28" s="21">
        <v>250</v>
      </c>
      <c r="C28" s="4">
        <v>3.4</v>
      </c>
      <c r="D28" s="4">
        <v>2.8</v>
      </c>
      <c r="E28" s="4">
        <v>2.9</v>
      </c>
      <c r="F28" s="20">
        <v>6.08</v>
      </c>
      <c r="G28" s="20">
        <v>6.08</v>
      </c>
      <c r="H28" s="4">
        <v>5.0999999999999996</v>
      </c>
      <c r="I28" s="20">
        <v>6.35</v>
      </c>
      <c r="J28" s="4">
        <v>5.0999999999999996</v>
      </c>
      <c r="K28" s="30">
        <v>3</v>
      </c>
      <c r="L28" s="30">
        <v>3</v>
      </c>
      <c r="M28" s="189" t="s">
        <v>271</v>
      </c>
      <c r="O28" s="208" t="e">
        <f t="shared" si="0"/>
        <v>#VALUE!</v>
      </c>
      <c r="P28" s="583" t="s">
        <v>284</v>
      </c>
      <c r="Q28" s="584"/>
      <c r="R28" s="584"/>
    </row>
    <row r="29" spans="1:28" ht="14.25" x14ac:dyDescent="0.15">
      <c r="A29" s="4"/>
      <c r="B29" s="21">
        <v>300</v>
      </c>
      <c r="C29" s="4">
        <v>3.4</v>
      </c>
      <c r="D29" s="4">
        <v>2.9</v>
      </c>
      <c r="E29" s="4">
        <v>3</v>
      </c>
      <c r="F29" s="20">
        <v>6.33</v>
      </c>
      <c r="G29" s="20">
        <v>6.33</v>
      </c>
      <c r="H29" s="20">
        <v>5.13</v>
      </c>
      <c r="I29" s="20">
        <v>6.44</v>
      </c>
      <c r="J29" s="20">
        <v>5.13</v>
      </c>
      <c r="K29" s="30">
        <v>3.3</v>
      </c>
      <c r="L29" s="30">
        <v>3.3</v>
      </c>
      <c r="M29" s="189" t="s">
        <v>271</v>
      </c>
      <c r="O29" s="208" t="e">
        <f t="shared" si="0"/>
        <v>#VALUE!</v>
      </c>
      <c r="P29" s="585" t="e">
        <f>ROUND(Q18+(Q25/R25)*(P25-R18),2)</f>
        <v>#N/A</v>
      </c>
      <c r="Q29" s="586"/>
      <c r="R29" s="586"/>
      <c r="S29" t="s">
        <v>285</v>
      </c>
    </row>
    <row r="30" spans="1:28" ht="14.25" x14ac:dyDescent="0.15">
      <c r="A30" s="4"/>
      <c r="B30" s="21">
        <v>400</v>
      </c>
      <c r="C30" s="4">
        <v>3.4</v>
      </c>
      <c r="D30" s="4">
        <v>3.1</v>
      </c>
      <c r="E30" s="4">
        <v>3.2</v>
      </c>
      <c r="F30" s="20">
        <v>6.68</v>
      </c>
      <c r="G30" s="20">
        <v>6.68</v>
      </c>
      <c r="H30" s="20">
        <v>5.2</v>
      </c>
      <c r="I30" s="20">
        <v>6.56</v>
      </c>
      <c r="J30" s="20">
        <v>5.2</v>
      </c>
      <c r="K30" s="30">
        <v>3.6</v>
      </c>
      <c r="L30" s="30">
        <v>3.6</v>
      </c>
      <c r="M30" s="189" t="s">
        <v>271</v>
      </c>
      <c r="O30" s="208" t="e">
        <f t="shared" si="0"/>
        <v>#VALUE!</v>
      </c>
    </row>
    <row r="31" spans="1:28" ht="14.25" x14ac:dyDescent="0.15">
      <c r="A31" s="4"/>
      <c r="B31" s="21">
        <v>500</v>
      </c>
      <c r="C31" s="20">
        <v>3.43</v>
      </c>
      <c r="D31" s="4">
        <v>3.2</v>
      </c>
      <c r="E31" s="20">
        <v>3.25</v>
      </c>
      <c r="F31" s="20">
        <v>6.91</v>
      </c>
      <c r="G31" s="20">
        <v>6.91</v>
      </c>
      <c r="H31" s="20">
        <v>5.24</v>
      </c>
      <c r="I31" s="20">
        <v>6.63</v>
      </c>
      <c r="J31" s="20">
        <v>5.24</v>
      </c>
      <c r="K31" s="30">
        <v>3.8</v>
      </c>
      <c r="L31" s="30">
        <v>3.8</v>
      </c>
      <c r="M31" s="189" t="s">
        <v>271</v>
      </c>
      <c r="O31" s="208" t="e">
        <f t="shared" si="0"/>
        <v>#VALUE!</v>
      </c>
    </row>
    <row r="32" spans="1:28" ht="14.25" x14ac:dyDescent="0.15">
      <c r="A32" s="4"/>
      <c r="B32" s="21">
        <v>600</v>
      </c>
      <c r="C32" s="20">
        <v>3.45</v>
      </c>
      <c r="D32" s="4">
        <v>3.3</v>
      </c>
      <c r="E32" s="20">
        <v>3.3</v>
      </c>
      <c r="F32" s="20">
        <v>7.07</v>
      </c>
      <c r="G32" s="20">
        <v>7.07</v>
      </c>
      <c r="H32" s="20">
        <v>5.27</v>
      </c>
      <c r="I32" s="20">
        <v>6.67</v>
      </c>
      <c r="J32" s="20">
        <v>5.27</v>
      </c>
      <c r="K32" s="30">
        <v>3.9</v>
      </c>
      <c r="L32" s="30">
        <v>3.9</v>
      </c>
      <c r="M32" s="189" t="s">
        <v>271</v>
      </c>
      <c r="O32" s="208" t="e">
        <f t="shared" si="0"/>
        <v>#VALUE!</v>
      </c>
    </row>
    <row r="33" spans="1:17" ht="14.25" x14ac:dyDescent="0.15">
      <c r="A33" s="4"/>
      <c r="B33" s="21">
        <v>700</v>
      </c>
      <c r="C33" s="20">
        <v>3.46</v>
      </c>
      <c r="D33" s="4">
        <v>3.3</v>
      </c>
      <c r="E33" s="20">
        <v>3.34</v>
      </c>
      <c r="F33" s="20">
        <v>7.19</v>
      </c>
      <c r="G33" s="20">
        <v>7.19</v>
      </c>
      <c r="H33" s="20">
        <v>5.29</v>
      </c>
      <c r="I33" s="20">
        <v>6.71</v>
      </c>
      <c r="J33" s="20">
        <v>5.29</v>
      </c>
      <c r="K33" s="30">
        <v>4.0999999999999996</v>
      </c>
      <c r="L33" s="30">
        <v>4.0999999999999996</v>
      </c>
      <c r="M33" s="189" t="s">
        <v>271</v>
      </c>
      <c r="O33" s="208" t="e">
        <f t="shared" si="0"/>
        <v>#VALUE!</v>
      </c>
    </row>
    <row r="34" spans="1:17" ht="14.25" x14ac:dyDescent="0.15">
      <c r="A34" s="4"/>
      <c r="B34" s="21">
        <v>800</v>
      </c>
      <c r="C34" s="20">
        <v>3.46</v>
      </c>
      <c r="D34" s="4">
        <v>3.4</v>
      </c>
      <c r="E34" s="20">
        <v>3.38</v>
      </c>
      <c r="F34" s="20">
        <v>7.28</v>
      </c>
      <c r="G34" s="20">
        <v>7.28</v>
      </c>
      <c r="H34" s="20">
        <v>5.3</v>
      </c>
      <c r="I34" s="20">
        <v>6.73</v>
      </c>
      <c r="J34" s="20">
        <v>5.3</v>
      </c>
      <c r="K34" s="30">
        <v>4.2</v>
      </c>
      <c r="L34" s="30">
        <v>4.2</v>
      </c>
      <c r="M34" s="189" t="s">
        <v>271</v>
      </c>
      <c r="O34" s="208" t="e">
        <f t="shared" si="0"/>
        <v>#VALUE!</v>
      </c>
    </row>
    <row r="35" spans="1:17" ht="14.25" x14ac:dyDescent="0.15">
      <c r="A35" s="4"/>
      <c r="B35" s="21">
        <v>1000</v>
      </c>
      <c r="C35" s="20">
        <v>3.48</v>
      </c>
      <c r="D35" s="20">
        <v>3.47</v>
      </c>
      <c r="E35" s="20">
        <v>3.42</v>
      </c>
      <c r="F35" s="20">
        <v>7.41</v>
      </c>
      <c r="G35" s="20">
        <v>7.41</v>
      </c>
      <c r="H35" s="20">
        <v>5.32</v>
      </c>
      <c r="I35" s="20">
        <v>6.77</v>
      </c>
      <c r="J35" s="20">
        <v>5.32</v>
      </c>
      <c r="K35" s="30">
        <v>4.3</v>
      </c>
      <c r="L35" s="30">
        <v>4.3</v>
      </c>
      <c r="M35" s="189" t="s">
        <v>271</v>
      </c>
      <c r="O35" s="208" t="e">
        <f t="shared" si="0"/>
        <v>#VALUE!</v>
      </c>
    </row>
    <row r="36" spans="1:17" ht="14.25" x14ac:dyDescent="0.15">
      <c r="B36" s="22">
        <v>1500</v>
      </c>
      <c r="C36" s="23">
        <v>3.49</v>
      </c>
      <c r="D36" s="23">
        <v>3.58</v>
      </c>
      <c r="E36" s="23">
        <v>3.48</v>
      </c>
      <c r="F36" s="23">
        <v>7.6</v>
      </c>
      <c r="G36" s="23">
        <v>7.6</v>
      </c>
      <c r="H36" s="23">
        <v>5.35</v>
      </c>
      <c r="I36" s="23">
        <v>6.82</v>
      </c>
      <c r="J36" s="23">
        <v>5.35</v>
      </c>
      <c r="K36" s="186">
        <v>4.5</v>
      </c>
      <c r="L36" s="186">
        <v>4.5</v>
      </c>
      <c r="M36" s="190" t="s">
        <v>271</v>
      </c>
      <c r="O36" s="209" t="e">
        <f t="shared" si="0"/>
        <v>#VALUE!</v>
      </c>
    </row>
    <row r="37" spans="1:17" ht="14.25" x14ac:dyDescent="0.15">
      <c r="B37" s="22">
        <v>3000</v>
      </c>
      <c r="C37" s="23">
        <v>3.5</v>
      </c>
      <c r="D37" s="23">
        <v>3.69</v>
      </c>
      <c r="E37" s="23">
        <v>3.55</v>
      </c>
      <c r="F37" s="23">
        <v>7.8</v>
      </c>
      <c r="G37" s="23">
        <v>7.8</v>
      </c>
      <c r="H37" s="23">
        <v>5.38</v>
      </c>
      <c r="I37" s="23">
        <v>6.87</v>
      </c>
      <c r="J37" s="23">
        <v>5.38</v>
      </c>
      <c r="K37" s="187">
        <v>4.74</v>
      </c>
      <c r="L37" s="187">
        <v>4.74</v>
      </c>
      <c r="M37" s="190" t="s">
        <v>271</v>
      </c>
      <c r="O37" s="206" t="e">
        <f t="shared" si="0"/>
        <v>#VALUE!</v>
      </c>
    </row>
    <row r="38" spans="1:17" ht="31.5" customHeight="1" x14ac:dyDescent="0.15">
      <c r="B38" s="213">
        <v>6000</v>
      </c>
      <c r="C38" s="214">
        <f>ROUND(C37+(C37-C36)*2,2)</f>
        <v>3.52</v>
      </c>
      <c r="D38" s="214">
        <f t="shared" ref="D38:L38" si="4">ROUND(D37+(D37-D36)*2,2)</f>
        <v>3.91</v>
      </c>
      <c r="E38" s="214">
        <f t="shared" si="4"/>
        <v>3.69</v>
      </c>
      <c r="F38" s="214">
        <v>7.9</v>
      </c>
      <c r="G38" s="214">
        <v>7.9</v>
      </c>
      <c r="H38" s="214">
        <f t="shared" si="4"/>
        <v>5.44</v>
      </c>
      <c r="I38" s="214">
        <f t="shared" si="4"/>
        <v>6.97</v>
      </c>
      <c r="J38" s="214">
        <f t="shared" si="4"/>
        <v>5.44</v>
      </c>
      <c r="K38" s="214">
        <f t="shared" si="4"/>
        <v>5.22</v>
      </c>
      <c r="L38" s="214">
        <f t="shared" si="4"/>
        <v>5.22</v>
      </c>
      <c r="O38" s="206" t="e">
        <f t="shared" si="0"/>
        <v>#VALUE!</v>
      </c>
      <c r="P38" s="202"/>
      <c r="Q38" s="84"/>
    </row>
    <row r="39" spans="1:17" ht="27" x14ac:dyDescent="0.15">
      <c r="O39" s="203" t="s">
        <v>274</v>
      </c>
    </row>
    <row r="47" spans="1:17" ht="14.25" x14ac:dyDescent="0.15">
      <c r="B47" s="384" t="s">
        <v>214</v>
      </c>
      <c r="C47" s="384" t="s">
        <v>261</v>
      </c>
      <c r="D47" s="384" t="s">
        <v>262</v>
      </c>
      <c r="G47" s="371"/>
      <c r="I47" s="30"/>
      <c r="J47" s="30"/>
      <c r="K47" s="30"/>
      <c r="L47" s="30"/>
      <c r="M47" s="31"/>
      <c r="N47" s="31"/>
      <c r="O47" s="31"/>
    </row>
    <row r="48" spans="1:17" ht="15" thickBot="1" x14ac:dyDescent="0.2">
      <c r="B48" s="385">
        <v>0</v>
      </c>
      <c r="C48" s="385">
        <v>0</v>
      </c>
      <c r="D48" s="385">
        <v>0</v>
      </c>
      <c r="G48" s="371"/>
      <c r="I48" s="30"/>
      <c r="J48" s="30"/>
      <c r="K48" s="30"/>
      <c r="L48" s="30"/>
      <c r="M48" s="31"/>
      <c r="N48" s="31"/>
      <c r="O48" s="31"/>
      <c r="P48">
        <v>25</v>
      </c>
    </row>
    <row r="49" spans="2:16" ht="15" thickBot="1" x14ac:dyDescent="0.2">
      <c r="B49" s="386">
        <v>1</v>
      </c>
      <c r="C49" s="386">
        <v>1</v>
      </c>
      <c r="D49" s="386">
        <v>1</v>
      </c>
      <c r="G49" s="372" t="s">
        <v>550</v>
      </c>
      <c r="H49" s="373" t="s">
        <v>261</v>
      </c>
      <c r="I49" s="30"/>
      <c r="J49" s="30"/>
      <c r="K49" s="30"/>
      <c r="L49" s="30"/>
      <c r="M49" s="31"/>
      <c r="N49" s="31"/>
      <c r="O49" s="31"/>
    </row>
    <row r="50" spans="2:16" ht="14.25" x14ac:dyDescent="0.15">
      <c r="B50" s="386">
        <f>B49+1</f>
        <v>2</v>
      </c>
      <c r="C50" s="386">
        <v>1</v>
      </c>
      <c r="D50" s="386">
        <v>1</v>
      </c>
      <c r="G50" s="374">
        <v>1</v>
      </c>
      <c r="H50" s="375">
        <v>1</v>
      </c>
      <c r="I50" s="30"/>
      <c r="J50" s="30"/>
      <c r="K50" s="30"/>
      <c r="L50" s="30"/>
      <c r="M50" s="31"/>
      <c r="N50" s="31"/>
      <c r="O50" s="30"/>
      <c r="P50" s="17"/>
    </row>
    <row r="51" spans="2:16" ht="14.25" x14ac:dyDescent="0.15">
      <c r="B51" s="385">
        <f t="shared" ref="B51:B114" si="5">B50+1</f>
        <v>3</v>
      </c>
      <c r="C51" s="385">
        <v>0.85</v>
      </c>
      <c r="D51" s="385">
        <v>1</v>
      </c>
      <c r="G51" s="376">
        <v>2</v>
      </c>
      <c r="H51" s="377">
        <v>1</v>
      </c>
      <c r="I51" s="30"/>
      <c r="J51" s="30"/>
      <c r="K51" s="30"/>
      <c r="L51" s="30"/>
      <c r="M51" s="30"/>
      <c r="N51" s="30"/>
      <c r="O51" s="30"/>
    </row>
    <row r="52" spans="2:16" ht="14.25" x14ac:dyDescent="0.15">
      <c r="B52" s="386">
        <f t="shared" si="5"/>
        <v>4</v>
      </c>
      <c r="C52" s="386">
        <v>0.7</v>
      </c>
      <c r="D52" s="386">
        <v>1.5</v>
      </c>
      <c r="G52" s="376">
        <v>4</v>
      </c>
      <c r="H52" s="377">
        <v>0.7</v>
      </c>
      <c r="I52" s="30"/>
      <c r="J52" s="30"/>
      <c r="K52" s="30"/>
      <c r="L52" s="30"/>
      <c r="M52" s="30"/>
      <c r="N52" s="30"/>
      <c r="O52" s="30"/>
    </row>
    <row r="53" spans="2:16" ht="14.25" x14ac:dyDescent="0.15">
      <c r="B53" s="385">
        <f t="shared" si="5"/>
        <v>5</v>
      </c>
      <c r="C53" s="385">
        <v>0.65</v>
      </c>
      <c r="D53" s="385">
        <v>1.5</v>
      </c>
      <c r="G53" s="376">
        <v>8</v>
      </c>
      <c r="H53" s="377">
        <v>0.55000000000000004</v>
      </c>
      <c r="I53" s="30"/>
      <c r="J53" s="30"/>
      <c r="K53" s="30"/>
      <c r="L53" s="30"/>
      <c r="M53" s="30"/>
      <c r="N53" s="30"/>
      <c r="O53" s="30"/>
      <c r="P53" s="4"/>
    </row>
    <row r="54" spans="2:16" ht="14.25" x14ac:dyDescent="0.15">
      <c r="B54" s="385">
        <f t="shared" si="5"/>
        <v>6</v>
      </c>
      <c r="C54" s="385">
        <v>0.6</v>
      </c>
      <c r="D54" s="385">
        <v>1.5</v>
      </c>
      <c r="G54" s="376">
        <v>12</v>
      </c>
      <c r="H54" s="377">
        <v>0.48</v>
      </c>
      <c r="I54" s="31"/>
      <c r="J54" s="30"/>
      <c r="K54" s="31"/>
      <c r="L54" s="30"/>
      <c r="M54" s="30"/>
      <c r="N54" s="30"/>
      <c r="O54" s="30"/>
      <c r="P54" s="33"/>
    </row>
    <row r="55" spans="2:16" ht="14.25" x14ac:dyDescent="0.15">
      <c r="B55" s="385">
        <f t="shared" si="5"/>
        <v>7</v>
      </c>
      <c r="C55" s="385">
        <v>0.6</v>
      </c>
      <c r="D55" s="385">
        <v>1.5</v>
      </c>
      <c r="G55" s="376">
        <v>16</v>
      </c>
      <c r="H55" s="377">
        <v>0.45</v>
      </c>
      <c r="I55" s="31"/>
      <c r="J55" s="31"/>
      <c r="K55" s="31"/>
      <c r="L55" s="31"/>
      <c r="M55" s="30"/>
      <c r="N55" s="30"/>
      <c r="O55" s="30"/>
      <c r="P55" s="33"/>
    </row>
    <row r="56" spans="2:16" ht="14.25" x14ac:dyDescent="0.15">
      <c r="B56" s="386">
        <f t="shared" si="5"/>
        <v>8</v>
      </c>
      <c r="C56" s="386">
        <v>0.55000000000000004</v>
      </c>
      <c r="D56" s="386">
        <v>2</v>
      </c>
      <c r="G56" s="376">
        <v>24</v>
      </c>
      <c r="H56" s="377">
        <v>0.42</v>
      </c>
      <c r="I56" s="31"/>
      <c r="J56" s="31"/>
      <c r="K56" s="31"/>
      <c r="L56" s="31"/>
      <c r="M56" s="30"/>
      <c r="N56" s="30"/>
      <c r="O56" s="30"/>
      <c r="P56" s="4"/>
    </row>
    <row r="57" spans="2:16" ht="14.25" x14ac:dyDescent="0.15">
      <c r="B57" s="385">
        <f t="shared" si="5"/>
        <v>9</v>
      </c>
      <c r="C57" s="385">
        <v>0.53</v>
      </c>
      <c r="D57" s="385">
        <v>2</v>
      </c>
      <c r="G57" s="381">
        <v>32</v>
      </c>
      <c r="H57" s="382">
        <v>0.4</v>
      </c>
      <c r="I57" s="31"/>
      <c r="J57" s="31"/>
      <c r="K57" s="31"/>
      <c r="L57" s="31"/>
      <c r="M57" s="30"/>
      <c r="N57" s="30"/>
      <c r="O57" s="30"/>
      <c r="P57" s="33"/>
    </row>
    <row r="58" spans="2:16" ht="14.25" x14ac:dyDescent="0.15">
      <c r="B58" s="385">
        <f t="shared" si="5"/>
        <v>10</v>
      </c>
      <c r="C58" s="385">
        <v>0.5</v>
      </c>
      <c r="D58" s="385">
        <v>2</v>
      </c>
      <c r="G58" s="377">
        <v>40</v>
      </c>
      <c r="H58" s="377">
        <v>0.39</v>
      </c>
      <c r="I58" s="31"/>
      <c r="J58" s="31"/>
      <c r="K58" s="31"/>
      <c r="L58" s="31"/>
      <c r="M58" s="30"/>
      <c r="N58" s="30"/>
      <c r="O58" s="30"/>
      <c r="P58" s="33"/>
    </row>
    <row r="59" spans="2:16" ht="14.25" x14ac:dyDescent="0.15">
      <c r="B59" s="385">
        <f t="shared" si="5"/>
        <v>11</v>
      </c>
      <c r="C59" s="385">
        <v>0.49</v>
      </c>
      <c r="D59" s="385">
        <v>2</v>
      </c>
      <c r="G59" s="377">
        <v>50</v>
      </c>
      <c r="H59" s="377">
        <v>0.38</v>
      </c>
      <c r="I59" s="31"/>
      <c r="J59" s="31"/>
      <c r="K59" s="31"/>
      <c r="L59" s="31"/>
      <c r="M59" s="30"/>
      <c r="N59" s="30"/>
      <c r="O59" s="30"/>
      <c r="P59" s="33"/>
    </row>
    <row r="60" spans="2:16" ht="14.25" x14ac:dyDescent="0.15">
      <c r="B60" s="386">
        <f t="shared" si="5"/>
        <v>12</v>
      </c>
      <c r="C60" s="386">
        <v>0.48</v>
      </c>
      <c r="D60" s="386">
        <v>2</v>
      </c>
      <c r="G60" s="377">
        <v>70</v>
      </c>
      <c r="H60" s="377">
        <v>0.35</v>
      </c>
      <c r="I60" s="31"/>
      <c r="J60" s="31"/>
      <c r="K60" s="31"/>
      <c r="L60" s="31"/>
      <c r="M60" s="30"/>
      <c r="N60" s="30"/>
      <c r="O60" s="30"/>
      <c r="P60" s="33"/>
    </row>
    <row r="61" spans="2:16" ht="15" thickBot="1" x14ac:dyDescent="0.2">
      <c r="B61" s="385">
        <f t="shared" si="5"/>
        <v>13</v>
      </c>
      <c r="C61" s="385">
        <v>0.48</v>
      </c>
      <c r="D61" s="385">
        <v>2</v>
      </c>
      <c r="G61" s="383">
        <v>100</v>
      </c>
      <c r="H61" s="378">
        <v>0.33</v>
      </c>
      <c r="I61" s="31"/>
      <c r="J61" s="31"/>
      <c r="K61" s="31"/>
      <c r="L61" s="31"/>
      <c r="M61" s="30"/>
      <c r="N61" s="30"/>
      <c r="O61" s="30"/>
      <c r="P61" s="33"/>
    </row>
    <row r="62" spans="2:16" ht="14.25" x14ac:dyDescent="0.15">
      <c r="B62" s="385">
        <f t="shared" si="5"/>
        <v>14</v>
      </c>
      <c r="C62" s="385">
        <v>0.47</v>
      </c>
      <c r="D62" s="385">
        <v>2</v>
      </c>
      <c r="G62" s="379"/>
      <c r="H62" s="31"/>
      <c r="I62" s="31"/>
      <c r="J62" s="31"/>
      <c r="K62" s="31"/>
      <c r="L62" s="31"/>
      <c r="M62" s="30"/>
      <c r="N62" s="30"/>
      <c r="P62" s="33"/>
    </row>
    <row r="63" spans="2:16" ht="14.25" x14ac:dyDescent="0.15">
      <c r="B63" s="385">
        <f t="shared" si="5"/>
        <v>15</v>
      </c>
      <c r="C63" s="385">
        <v>0.46</v>
      </c>
      <c r="D63" s="385">
        <v>2</v>
      </c>
      <c r="G63" s="380" t="s">
        <v>551</v>
      </c>
      <c r="I63" s="31"/>
      <c r="J63" s="31"/>
      <c r="K63" s="31"/>
      <c r="L63" s="31"/>
      <c r="M63" s="31"/>
      <c r="N63" s="31"/>
      <c r="P63" s="33"/>
    </row>
    <row r="64" spans="2:16" ht="14.25" x14ac:dyDescent="0.15">
      <c r="B64" s="386">
        <f t="shared" si="5"/>
        <v>16</v>
      </c>
      <c r="C64" s="386">
        <v>0.45</v>
      </c>
      <c r="D64" s="386">
        <v>2</v>
      </c>
      <c r="N64" s="4"/>
      <c r="O64" s="4"/>
      <c r="P64" s="33"/>
    </row>
    <row r="65" spans="2:16" ht="14.25" x14ac:dyDescent="0.15">
      <c r="B65" s="385">
        <f t="shared" si="5"/>
        <v>17</v>
      </c>
      <c r="C65" s="385">
        <v>0.45</v>
      </c>
      <c r="D65" s="385">
        <v>2</v>
      </c>
      <c r="N65" s="4"/>
      <c r="O65" s="4"/>
      <c r="P65" s="33"/>
    </row>
    <row r="66" spans="2:16" ht="14.25" x14ac:dyDescent="0.15">
      <c r="B66" s="385">
        <f t="shared" si="5"/>
        <v>18</v>
      </c>
      <c r="C66" s="385">
        <v>0.45</v>
      </c>
      <c r="D66" s="385">
        <v>2</v>
      </c>
      <c r="N66" s="4"/>
      <c r="O66" s="4"/>
      <c r="P66" s="33"/>
    </row>
    <row r="67" spans="2:16" ht="14.25" x14ac:dyDescent="0.15">
      <c r="B67" s="385">
        <f t="shared" si="5"/>
        <v>19</v>
      </c>
      <c r="C67" s="385">
        <v>0.44</v>
      </c>
      <c r="D67" s="385">
        <v>2</v>
      </c>
    </row>
    <row r="68" spans="2:16" ht="14.25" x14ac:dyDescent="0.15">
      <c r="B68" s="385">
        <f t="shared" si="5"/>
        <v>20</v>
      </c>
      <c r="C68" s="385">
        <v>0.44</v>
      </c>
      <c r="D68" s="385">
        <v>2</v>
      </c>
    </row>
    <row r="69" spans="2:16" ht="14.25" x14ac:dyDescent="0.15">
      <c r="B69" s="385">
        <f t="shared" si="5"/>
        <v>21</v>
      </c>
      <c r="C69" s="385">
        <v>0.44</v>
      </c>
      <c r="D69" s="385">
        <v>2</v>
      </c>
    </row>
    <row r="70" spans="2:16" ht="14.25" x14ac:dyDescent="0.15">
      <c r="B70" s="385">
        <f t="shared" si="5"/>
        <v>22</v>
      </c>
      <c r="C70" s="385">
        <v>0.43</v>
      </c>
      <c r="D70" s="385">
        <v>2</v>
      </c>
    </row>
    <row r="71" spans="2:16" ht="14.25" x14ac:dyDescent="0.15">
      <c r="B71" s="385">
        <f t="shared" si="5"/>
        <v>23</v>
      </c>
      <c r="C71" s="385">
        <v>0.43</v>
      </c>
      <c r="D71" s="385">
        <v>2</v>
      </c>
    </row>
    <row r="72" spans="2:16" ht="14.25" x14ac:dyDescent="0.15">
      <c r="B72" s="386">
        <f t="shared" si="5"/>
        <v>24</v>
      </c>
      <c r="C72" s="386">
        <v>0.42</v>
      </c>
      <c r="D72" s="386">
        <v>2</v>
      </c>
    </row>
    <row r="73" spans="2:16" ht="14.25" x14ac:dyDescent="0.15">
      <c r="B73" s="385">
        <f t="shared" si="5"/>
        <v>25</v>
      </c>
      <c r="C73" s="385">
        <v>0.42</v>
      </c>
      <c r="D73" s="385">
        <v>2</v>
      </c>
    </row>
    <row r="74" spans="2:16" ht="14.25" x14ac:dyDescent="0.15">
      <c r="B74" s="385">
        <f t="shared" si="5"/>
        <v>26</v>
      </c>
      <c r="C74" s="385">
        <v>0.42</v>
      </c>
      <c r="D74" s="385">
        <v>2</v>
      </c>
    </row>
    <row r="75" spans="2:16" ht="14.25" x14ac:dyDescent="0.15">
      <c r="B75" s="385">
        <f t="shared" si="5"/>
        <v>27</v>
      </c>
      <c r="C75" s="385">
        <v>0.42</v>
      </c>
      <c r="D75" s="385">
        <v>2</v>
      </c>
    </row>
    <row r="76" spans="2:16" ht="14.25" x14ac:dyDescent="0.15">
      <c r="B76" s="385">
        <f t="shared" si="5"/>
        <v>28</v>
      </c>
      <c r="C76" s="385">
        <v>0.41</v>
      </c>
      <c r="D76" s="385">
        <v>2</v>
      </c>
    </row>
    <row r="77" spans="2:16" ht="14.25" x14ac:dyDescent="0.15">
      <c r="B77" s="385">
        <f t="shared" si="5"/>
        <v>29</v>
      </c>
      <c r="C77" s="385">
        <v>0.41</v>
      </c>
      <c r="D77" s="385">
        <v>2</v>
      </c>
    </row>
    <row r="78" spans="2:16" ht="14.25" x14ac:dyDescent="0.15">
      <c r="B78" s="385">
        <f t="shared" si="5"/>
        <v>30</v>
      </c>
      <c r="C78" s="385">
        <v>0.41</v>
      </c>
      <c r="D78" s="385">
        <v>2</v>
      </c>
    </row>
    <row r="79" spans="2:16" ht="14.25" x14ac:dyDescent="0.15">
      <c r="B79" s="385">
        <f t="shared" si="5"/>
        <v>31</v>
      </c>
      <c r="C79" s="385">
        <v>0.41</v>
      </c>
      <c r="D79" s="385">
        <v>2</v>
      </c>
    </row>
    <row r="80" spans="2:16" ht="14.25" x14ac:dyDescent="0.15">
      <c r="B80" s="386">
        <f t="shared" si="5"/>
        <v>32</v>
      </c>
      <c r="C80" s="386">
        <v>0.4</v>
      </c>
      <c r="D80" s="386">
        <v>2</v>
      </c>
    </row>
    <row r="81" spans="2:4" ht="14.25" x14ac:dyDescent="0.15">
      <c r="B81" s="385">
        <f t="shared" si="5"/>
        <v>33</v>
      </c>
      <c r="C81" s="385">
        <v>0.4</v>
      </c>
      <c r="D81" s="385">
        <v>2</v>
      </c>
    </row>
    <row r="82" spans="2:4" ht="14.25" x14ac:dyDescent="0.15">
      <c r="B82" s="385">
        <f t="shared" si="5"/>
        <v>34</v>
      </c>
      <c r="C82" s="385">
        <v>0.4</v>
      </c>
      <c r="D82" s="385">
        <v>2</v>
      </c>
    </row>
    <row r="83" spans="2:4" ht="14.25" x14ac:dyDescent="0.15">
      <c r="B83" s="385">
        <f t="shared" si="5"/>
        <v>35</v>
      </c>
      <c r="C83" s="385">
        <v>0.4</v>
      </c>
      <c r="D83" s="385">
        <v>2</v>
      </c>
    </row>
    <row r="84" spans="2:4" ht="14.25" x14ac:dyDescent="0.15">
      <c r="B84" s="385">
        <f t="shared" si="5"/>
        <v>36</v>
      </c>
      <c r="C84" s="385">
        <v>0.4</v>
      </c>
      <c r="D84" s="385">
        <v>2</v>
      </c>
    </row>
    <row r="85" spans="2:4" ht="14.25" x14ac:dyDescent="0.15">
      <c r="B85" s="385">
        <f t="shared" si="5"/>
        <v>37</v>
      </c>
      <c r="C85" s="385">
        <v>0.4</v>
      </c>
      <c r="D85" s="385">
        <v>2</v>
      </c>
    </row>
    <row r="86" spans="2:4" ht="14.25" x14ac:dyDescent="0.15">
      <c r="B86" s="385">
        <f t="shared" si="5"/>
        <v>38</v>
      </c>
      <c r="C86" s="385">
        <v>0.4</v>
      </c>
      <c r="D86" s="385">
        <v>2</v>
      </c>
    </row>
    <row r="87" spans="2:4" ht="14.25" x14ac:dyDescent="0.15">
      <c r="B87" s="385">
        <f t="shared" si="5"/>
        <v>39</v>
      </c>
      <c r="C87" s="385">
        <v>0.4</v>
      </c>
      <c r="D87" s="385">
        <v>2</v>
      </c>
    </row>
    <row r="88" spans="2:4" ht="14.25" x14ac:dyDescent="0.15">
      <c r="B88" s="386">
        <f t="shared" si="5"/>
        <v>40</v>
      </c>
      <c r="C88" s="386">
        <v>0.39</v>
      </c>
      <c r="D88" s="386">
        <v>2</v>
      </c>
    </row>
    <row r="89" spans="2:4" ht="14.25" x14ac:dyDescent="0.15">
      <c r="B89" s="385">
        <f t="shared" si="5"/>
        <v>41</v>
      </c>
      <c r="C89" s="385">
        <v>0.39</v>
      </c>
      <c r="D89" s="384">
        <v>2</v>
      </c>
    </row>
    <row r="90" spans="2:4" ht="14.25" x14ac:dyDescent="0.15">
      <c r="B90" s="385">
        <f t="shared" si="5"/>
        <v>42</v>
      </c>
      <c r="C90" s="385">
        <v>0.39</v>
      </c>
      <c r="D90" s="384">
        <v>2</v>
      </c>
    </row>
    <row r="91" spans="2:4" ht="14.25" x14ac:dyDescent="0.15">
      <c r="B91" s="385">
        <f t="shared" si="5"/>
        <v>43</v>
      </c>
      <c r="C91" s="385">
        <v>0.39</v>
      </c>
      <c r="D91" s="384">
        <v>2</v>
      </c>
    </row>
    <row r="92" spans="2:4" ht="14.25" x14ac:dyDescent="0.15">
      <c r="B92" s="385">
        <f t="shared" si="5"/>
        <v>44</v>
      </c>
      <c r="C92" s="385">
        <v>0.39</v>
      </c>
      <c r="D92" s="384">
        <v>2</v>
      </c>
    </row>
    <row r="93" spans="2:4" ht="14.25" x14ac:dyDescent="0.15">
      <c r="B93" s="385">
        <f t="shared" si="5"/>
        <v>45</v>
      </c>
      <c r="C93" s="385">
        <v>0.39</v>
      </c>
      <c r="D93" s="384">
        <v>2</v>
      </c>
    </row>
    <row r="94" spans="2:4" ht="14.25" x14ac:dyDescent="0.15">
      <c r="B94" s="385">
        <f t="shared" si="5"/>
        <v>46</v>
      </c>
      <c r="C94" s="385">
        <v>0.39</v>
      </c>
      <c r="D94" s="384">
        <v>2</v>
      </c>
    </row>
    <row r="95" spans="2:4" ht="14.25" x14ac:dyDescent="0.15">
      <c r="B95" s="385">
        <f t="shared" si="5"/>
        <v>47</v>
      </c>
      <c r="C95" s="385">
        <v>0.39</v>
      </c>
      <c r="D95" s="384">
        <v>2</v>
      </c>
    </row>
    <row r="96" spans="2:4" ht="14.25" x14ac:dyDescent="0.15">
      <c r="B96" s="385">
        <f t="shared" si="5"/>
        <v>48</v>
      </c>
      <c r="C96" s="385">
        <v>0.39</v>
      </c>
      <c r="D96" s="384">
        <v>2</v>
      </c>
    </row>
    <row r="97" spans="2:4" ht="14.25" x14ac:dyDescent="0.15">
      <c r="B97" s="385">
        <f t="shared" si="5"/>
        <v>49</v>
      </c>
      <c r="C97" s="385">
        <v>0.39</v>
      </c>
      <c r="D97" s="384">
        <v>2</v>
      </c>
    </row>
    <row r="98" spans="2:4" ht="14.25" x14ac:dyDescent="0.15">
      <c r="B98" s="386">
        <f t="shared" si="5"/>
        <v>50</v>
      </c>
      <c r="C98" s="386">
        <v>0.38</v>
      </c>
      <c r="D98" s="386">
        <v>2</v>
      </c>
    </row>
    <row r="99" spans="2:4" ht="14.25" x14ac:dyDescent="0.15">
      <c r="B99" s="385">
        <f t="shared" si="5"/>
        <v>51</v>
      </c>
      <c r="C99" s="385">
        <v>0.38</v>
      </c>
      <c r="D99" s="384">
        <v>2</v>
      </c>
    </row>
    <row r="100" spans="2:4" ht="14.25" x14ac:dyDescent="0.15">
      <c r="B100" s="385">
        <f t="shared" si="5"/>
        <v>52</v>
      </c>
      <c r="C100" s="385">
        <v>0.38</v>
      </c>
      <c r="D100" s="384">
        <v>2</v>
      </c>
    </row>
    <row r="101" spans="2:4" ht="14.25" x14ac:dyDescent="0.15">
      <c r="B101" s="385">
        <f t="shared" si="5"/>
        <v>53</v>
      </c>
      <c r="C101" s="385">
        <v>0.38</v>
      </c>
      <c r="D101" s="384">
        <v>2</v>
      </c>
    </row>
    <row r="102" spans="2:4" ht="14.25" x14ac:dyDescent="0.15">
      <c r="B102" s="385">
        <f t="shared" si="5"/>
        <v>54</v>
      </c>
      <c r="C102" s="385">
        <v>0.38</v>
      </c>
      <c r="D102" s="384">
        <v>2</v>
      </c>
    </row>
    <row r="103" spans="2:4" ht="14.25" x14ac:dyDescent="0.15">
      <c r="B103" s="385">
        <f t="shared" si="5"/>
        <v>55</v>
      </c>
      <c r="C103" s="385">
        <v>0.38</v>
      </c>
      <c r="D103" s="384">
        <v>2</v>
      </c>
    </row>
    <row r="104" spans="2:4" ht="14.25" x14ac:dyDescent="0.15">
      <c r="B104" s="385">
        <f t="shared" si="5"/>
        <v>56</v>
      </c>
      <c r="C104" s="385">
        <v>0.38</v>
      </c>
      <c r="D104" s="384">
        <v>2</v>
      </c>
    </row>
    <row r="105" spans="2:4" ht="14.25" x14ac:dyDescent="0.15">
      <c r="B105" s="385">
        <f t="shared" si="5"/>
        <v>57</v>
      </c>
      <c r="C105" s="385">
        <v>0.37</v>
      </c>
      <c r="D105" s="384">
        <v>2</v>
      </c>
    </row>
    <row r="106" spans="2:4" ht="14.25" x14ac:dyDescent="0.15">
      <c r="B106" s="385">
        <f t="shared" si="5"/>
        <v>58</v>
      </c>
      <c r="C106" s="385">
        <v>0.37</v>
      </c>
      <c r="D106" s="384">
        <v>2</v>
      </c>
    </row>
    <row r="107" spans="2:4" ht="14.25" x14ac:dyDescent="0.15">
      <c r="B107" s="385">
        <f t="shared" si="5"/>
        <v>59</v>
      </c>
      <c r="C107" s="385">
        <v>0.37</v>
      </c>
      <c r="D107" s="384">
        <v>2</v>
      </c>
    </row>
    <row r="108" spans="2:4" ht="14.25" x14ac:dyDescent="0.15">
      <c r="B108" s="385">
        <f t="shared" si="5"/>
        <v>60</v>
      </c>
      <c r="C108" s="385">
        <v>0.37</v>
      </c>
      <c r="D108" s="384">
        <v>2</v>
      </c>
    </row>
    <row r="109" spans="2:4" ht="14.25" x14ac:dyDescent="0.15">
      <c r="B109" s="385">
        <f t="shared" si="5"/>
        <v>61</v>
      </c>
      <c r="C109" s="385">
        <v>0.37</v>
      </c>
      <c r="D109" s="384">
        <v>2</v>
      </c>
    </row>
    <row r="110" spans="2:4" ht="14.25" x14ac:dyDescent="0.15">
      <c r="B110" s="385">
        <f t="shared" si="5"/>
        <v>62</v>
      </c>
      <c r="C110" s="385">
        <v>0.37</v>
      </c>
      <c r="D110" s="384">
        <v>2</v>
      </c>
    </row>
    <row r="111" spans="2:4" ht="14.25" x14ac:dyDescent="0.15">
      <c r="B111" s="385">
        <f t="shared" si="5"/>
        <v>63</v>
      </c>
      <c r="C111" s="385">
        <v>0.37</v>
      </c>
      <c r="D111" s="384">
        <v>2</v>
      </c>
    </row>
    <row r="112" spans="2:4" ht="14.25" x14ac:dyDescent="0.15">
      <c r="B112" s="385">
        <f t="shared" si="5"/>
        <v>64</v>
      </c>
      <c r="C112" s="385">
        <v>0.36</v>
      </c>
      <c r="D112" s="384">
        <v>2</v>
      </c>
    </row>
    <row r="113" spans="2:4" ht="14.25" x14ac:dyDescent="0.15">
      <c r="B113" s="385">
        <f t="shared" si="5"/>
        <v>65</v>
      </c>
      <c r="C113" s="385">
        <v>0.36</v>
      </c>
      <c r="D113" s="384">
        <v>2</v>
      </c>
    </row>
    <row r="114" spans="2:4" ht="14.25" x14ac:dyDescent="0.15">
      <c r="B114" s="385">
        <f t="shared" si="5"/>
        <v>66</v>
      </c>
      <c r="C114" s="385">
        <v>0.36</v>
      </c>
      <c r="D114" s="384">
        <v>2</v>
      </c>
    </row>
    <row r="115" spans="2:4" ht="14.25" x14ac:dyDescent="0.15">
      <c r="B115" s="385">
        <f t="shared" ref="B115:B148" si="6">B114+1</f>
        <v>67</v>
      </c>
      <c r="C115" s="385">
        <v>0.36</v>
      </c>
      <c r="D115" s="384">
        <v>2</v>
      </c>
    </row>
    <row r="116" spans="2:4" ht="14.25" x14ac:dyDescent="0.15">
      <c r="B116" s="385">
        <f t="shared" si="6"/>
        <v>68</v>
      </c>
      <c r="C116" s="385">
        <v>0.36</v>
      </c>
      <c r="D116" s="384">
        <v>2</v>
      </c>
    </row>
    <row r="117" spans="2:4" ht="14.25" x14ac:dyDescent="0.15">
      <c r="B117" s="385">
        <f t="shared" si="6"/>
        <v>69</v>
      </c>
      <c r="C117" s="385">
        <v>0.36</v>
      </c>
      <c r="D117" s="384">
        <v>2</v>
      </c>
    </row>
    <row r="118" spans="2:4" ht="14.25" x14ac:dyDescent="0.15">
      <c r="B118" s="386">
        <f t="shared" si="6"/>
        <v>70</v>
      </c>
      <c r="C118" s="386">
        <v>0.35</v>
      </c>
      <c r="D118" s="210">
        <v>2</v>
      </c>
    </row>
    <row r="119" spans="2:4" ht="14.25" x14ac:dyDescent="0.15">
      <c r="B119" s="385">
        <f t="shared" si="6"/>
        <v>71</v>
      </c>
      <c r="C119" s="385">
        <v>0.35</v>
      </c>
      <c r="D119" s="384">
        <v>2</v>
      </c>
    </row>
    <row r="120" spans="2:4" ht="14.25" x14ac:dyDescent="0.15">
      <c r="B120" s="385">
        <f t="shared" si="6"/>
        <v>72</v>
      </c>
      <c r="C120" s="385">
        <v>0.35</v>
      </c>
      <c r="D120" s="384">
        <v>2</v>
      </c>
    </row>
    <row r="121" spans="2:4" ht="14.25" x14ac:dyDescent="0.15">
      <c r="B121" s="385">
        <f t="shared" si="6"/>
        <v>73</v>
      </c>
      <c r="C121" s="385">
        <v>0.35</v>
      </c>
      <c r="D121" s="384">
        <v>2</v>
      </c>
    </row>
    <row r="122" spans="2:4" ht="14.25" x14ac:dyDescent="0.15">
      <c r="B122" s="385">
        <f t="shared" si="6"/>
        <v>74</v>
      </c>
      <c r="C122" s="385">
        <v>0.35</v>
      </c>
      <c r="D122" s="384">
        <v>2</v>
      </c>
    </row>
    <row r="123" spans="2:4" ht="14.25" x14ac:dyDescent="0.15">
      <c r="B123" s="385">
        <f t="shared" si="6"/>
        <v>75</v>
      </c>
      <c r="C123" s="385">
        <v>0.35</v>
      </c>
      <c r="D123" s="384">
        <v>2</v>
      </c>
    </row>
    <row r="124" spans="2:4" ht="14.25" x14ac:dyDescent="0.15">
      <c r="B124" s="385">
        <f t="shared" si="6"/>
        <v>76</v>
      </c>
      <c r="C124" s="385">
        <v>0.35</v>
      </c>
      <c r="D124" s="384">
        <v>2</v>
      </c>
    </row>
    <row r="125" spans="2:4" ht="14.25" x14ac:dyDescent="0.15">
      <c r="B125" s="385">
        <f t="shared" si="6"/>
        <v>77</v>
      </c>
      <c r="C125" s="385">
        <v>0.35</v>
      </c>
      <c r="D125" s="384">
        <v>2</v>
      </c>
    </row>
    <row r="126" spans="2:4" ht="14.25" x14ac:dyDescent="0.15">
      <c r="B126" s="385">
        <f t="shared" si="6"/>
        <v>78</v>
      </c>
      <c r="C126" s="385">
        <v>0.35</v>
      </c>
      <c r="D126" s="384">
        <v>2</v>
      </c>
    </row>
    <row r="127" spans="2:4" ht="14.25" x14ac:dyDescent="0.15">
      <c r="B127" s="385">
        <f t="shared" si="6"/>
        <v>79</v>
      </c>
      <c r="C127" s="385">
        <v>0.35</v>
      </c>
      <c r="D127" s="384">
        <v>2</v>
      </c>
    </row>
    <row r="128" spans="2:4" ht="14.25" x14ac:dyDescent="0.15">
      <c r="B128" s="385">
        <f t="shared" si="6"/>
        <v>80</v>
      </c>
      <c r="C128" s="385">
        <v>0.35</v>
      </c>
      <c r="D128" s="384">
        <v>2</v>
      </c>
    </row>
    <row r="129" spans="2:4" ht="14.25" x14ac:dyDescent="0.15">
      <c r="B129" s="385">
        <f t="shared" si="6"/>
        <v>81</v>
      </c>
      <c r="C129" s="385">
        <v>0.35</v>
      </c>
      <c r="D129" s="384">
        <v>2</v>
      </c>
    </row>
    <row r="130" spans="2:4" ht="14.25" x14ac:dyDescent="0.15">
      <c r="B130" s="385">
        <f t="shared" si="6"/>
        <v>82</v>
      </c>
      <c r="C130" s="385">
        <v>0.35</v>
      </c>
      <c r="D130" s="384">
        <v>2</v>
      </c>
    </row>
    <row r="131" spans="2:4" ht="14.25" x14ac:dyDescent="0.15">
      <c r="B131" s="385">
        <f t="shared" si="6"/>
        <v>83</v>
      </c>
      <c r="C131" s="385">
        <v>0.35</v>
      </c>
      <c r="D131" s="384">
        <v>2</v>
      </c>
    </row>
    <row r="132" spans="2:4" ht="14.25" x14ac:dyDescent="0.15">
      <c r="B132" s="385">
        <f t="shared" si="6"/>
        <v>84</v>
      </c>
      <c r="C132" s="385">
        <v>0.35</v>
      </c>
      <c r="D132" s="384">
        <v>2</v>
      </c>
    </row>
    <row r="133" spans="2:4" ht="14.25" x14ac:dyDescent="0.15">
      <c r="B133" s="385">
        <f t="shared" si="6"/>
        <v>85</v>
      </c>
      <c r="C133" s="385">
        <v>0.34</v>
      </c>
      <c r="D133" s="384">
        <v>2</v>
      </c>
    </row>
    <row r="134" spans="2:4" ht="14.25" x14ac:dyDescent="0.15">
      <c r="B134" s="385">
        <f t="shared" si="6"/>
        <v>86</v>
      </c>
      <c r="C134" s="385">
        <v>0.34</v>
      </c>
      <c r="D134" s="384">
        <v>2</v>
      </c>
    </row>
    <row r="135" spans="2:4" ht="14.25" x14ac:dyDescent="0.15">
      <c r="B135" s="385">
        <f t="shared" si="6"/>
        <v>87</v>
      </c>
      <c r="C135" s="385">
        <v>0.34</v>
      </c>
      <c r="D135" s="384">
        <v>2</v>
      </c>
    </row>
    <row r="136" spans="2:4" ht="14.25" x14ac:dyDescent="0.15">
      <c r="B136" s="385">
        <f t="shared" si="6"/>
        <v>88</v>
      </c>
      <c r="C136" s="385">
        <v>0.34</v>
      </c>
      <c r="D136" s="384">
        <v>2</v>
      </c>
    </row>
    <row r="137" spans="2:4" ht="14.25" x14ac:dyDescent="0.15">
      <c r="B137" s="385">
        <f t="shared" si="6"/>
        <v>89</v>
      </c>
      <c r="C137" s="385">
        <v>0.34</v>
      </c>
      <c r="D137" s="384">
        <v>2</v>
      </c>
    </row>
    <row r="138" spans="2:4" ht="14.25" x14ac:dyDescent="0.15">
      <c r="B138" s="385">
        <f t="shared" si="6"/>
        <v>90</v>
      </c>
      <c r="C138" s="385">
        <v>0.34</v>
      </c>
      <c r="D138" s="384">
        <v>2</v>
      </c>
    </row>
    <row r="139" spans="2:4" ht="14.25" x14ac:dyDescent="0.15">
      <c r="B139" s="385">
        <f t="shared" si="6"/>
        <v>91</v>
      </c>
      <c r="C139" s="385">
        <v>0.34</v>
      </c>
      <c r="D139" s="384">
        <v>2</v>
      </c>
    </row>
    <row r="140" spans="2:4" ht="14.25" x14ac:dyDescent="0.15">
      <c r="B140" s="385">
        <f t="shared" si="6"/>
        <v>92</v>
      </c>
      <c r="C140" s="385">
        <v>0.34</v>
      </c>
      <c r="D140" s="384">
        <v>2</v>
      </c>
    </row>
    <row r="141" spans="2:4" ht="14.25" x14ac:dyDescent="0.15">
      <c r="B141" s="385">
        <f t="shared" si="6"/>
        <v>93</v>
      </c>
      <c r="C141" s="385">
        <v>0.34</v>
      </c>
      <c r="D141" s="384">
        <v>2</v>
      </c>
    </row>
    <row r="142" spans="2:4" ht="14.25" x14ac:dyDescent="0.15">
      <c r="B142" s="385">
        <f t="shared" si="6"/>
        <v>94</v>
      </c>
      <c r="C142" s="385">
        <v>0.34</v>
      </c>
      <c r="D142" s="384">
        <v>2</v>
      </c>
    </row>
    <row r="143" spans="2:4" ht="14.25" x14ac:dyDescent="0.15">
      <c r="B143" s="385">
        <f t="shared" si="6"/>
        <v>95</v>
      </c>
      <c r="C143" s="385">
        <v>0.34</v>
      </c>
      <c r="D143" s="384">
        <v>2</v>
      </c>
    </row>
    <row r="144" spans="2:4" ht="14.25" x14ac:dyDescent="0.15">
      <c r="B144" s="385">
        <f t="shared" si="6"/>
        <v>96</v>
      </c>
      <c r="C144" s="385">
        <v>0.34</v>
      </c>
      <c r="D144" s="384">
        <v>2</v>
      </c>
    </row>
    <row r="145" spans="2:4" ht="14.25" x14ac:dyDescent="0.15">
      <c r="B145" s="385">
        <f t="shared" si="6"/>
        <v>97</v>
      </c>
      <c r="C145" s="385">
        <v>0.34</v>
      </c>
      <c r="D145" s="384">
        <v>2</v>
      </c>
    </row>
    <row r="146" spans="2:4" ht="14.25" x14ac:dyDescent="0.15">
      <c r="B146" s="385">
        <f t="shared" si="6"/>
        <v>98</v>
      </c>
      <c r="C146" s="385">
        <v>0.34</v>
      </c>
      <c r="D146" s="384">
        <v>2</v>
      </c>
    </row>
    <row r="147" spans="2:4" ht="14.25" x14ac:dyDescent="0.15">
      <c r="B147" s="385">
        <f t="shared" si="6"/>
        <v>99</v>
      </c>
      <c r="C147" s="385">
        <v>0.34</v>
      </c>
      <c r="D147" s="384">
        <v>2</v>
      </c>
    </row>
    <row r="148" spans="2:4" ht="14.25" x14ac:dyDescent="0.15">
      <c r="B148" s="386">
        <f t="shared" si="6"/>
        <v>100</v>
      </c>
      <c r="C148" s="386">
        <v>0.33</v>
      </c>
      <c r="D148" s="210">
        <v>2</v>
      </c>
    </row>
  </sheetData>
  <mergeCells count="4">
    <mergeCell ref="P19:P20"/>
    <mergeCell ref="P23:P24"/>
    <mergeCell ref="P28:R28"/>
    <mergeCell ref="P29:R29"/>
  </mergeCells>
  <phoneticPr fontId="2"/>
  <pageMargins left="0.78700000000000003" right="0.78700000000000003" top="0.98399999999999999" bottom="0.98399999999999999" header="0.51200000000000001" footer="0.51200000000000001"/>
  <pageSetup paperSize="9" scale="6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118"/>
  <sheetViews>
    <sheetView zoomScale="71" zoomScaleNormal="71" workbookViewId="0">
      <pane ySplit="3" topLeftCell="A4" activePane="bottomLeft" state="frozen"/>
      <selection pane="bottomLeft"/>
    </sheetView>
  </sheetViews>
  <sheetFormatPr defaultRowHeight="20.100000000000001" customHeight="1" x14ac:dyDescent="0.15"/>
  <cols>
    <col min="1" max="1" width="19.75" style="43" bestFit="1" customWidth="1"/>
    <col min="2" max="2" width="25.75" style="43" bestFit="1" customWidth="1"/>
    <col min="3" max="3" width="25.75" style="87" customWidth="1"/>
    <col min="4" max="4" width="18.375" style="34" bestFit="1" customWidth="1"/>
    <col min="5" max="5" width="18.375" style="34" customWidth="1"/>
    <col min="6" max="6" width="59.875" style="34" bestFit="1" customWidth="1"/>
    <col min="7" max="7" width="15.25" style="34" customWidth="1"/>
    <col min="8" max="8" width="27.375" style="34" bestFit="1" customWidth="1"/>
    <col min="9" max="9" width="9" style="34"/>
    <col min="10" max="10" width="9" style="84"/>
    <col min="11" max="14" width="9" style="34"/>
    <col min="15" max="15" width="19.875" style="84" bestFit="1" customWidth="1"/>
    <col min="16" max="16" width="16.25" style="84" bestFit="1" customWidth="1"/>
    <col min="17" max="17" width="13.25" style="34" customWidth="1"/>
    <col min="18" max="18" width="50.625" style="34" customWidth="1"/>
    <col min="19" max="19" width="9" style="34"/>
    <col min="20" max="20" width="27.375" style="34" bestFit="1" customWidth="1"/>
    <col min="21" max="21" width="7.5" style="34" bestFit="1" customWidth="1"/>
    <col min="22" max="22" width="9" style="34" customWidth="1"/>
    <col min="23" max="23" width="9.25" style="34" bestFit="1" customWidth="1"/>
    <col min="24" max="24" width="8.875" style="34" customWidth="1"/>
    <col min="25" max="25" width="9.25" style="34" bestFit="1" customWidth="1"/>
    <col min="26" max="26" width="6.5" style="34" bestFit="1" customWidth="1"/>
    <col min="27" max="27" width="19.875" style="34" bestFit="1" customWidth="1"/>
    <col min="28" max="28" width="16.25" style="34" bestFit="1" customWidth="1"/>
    <col min="29" max="29" width="11.25" style="34" bestFit="1" customWidth="1"/>
    <col min="30" max="30" width="50.625" style="34" customWidth="1"/>
    <col min="31" max="32" width="9" style="34"/>
    <col min="33" max="33" width="27.375" style="34" bestFit="1" customWidth="1"/>
    <col min="34" max="34" width="9" style="34"/>
    <col min="35" max="35" width="9" style="84"/>
    <col min="36" max="36" width="9" style="34"/>
    <col min="37" max="37" width="16.25" style="84" bestFit="1" customWidth="1"/>
    <col min="38" max="38" width="13.25" style="34" customWidth="1"/>
    <col min="39" max="39" width="50.625" style="34" customWidth="1"/>
    <col min="40" max="16384" width="9" style="34"/>
  </cols>
  <sheetData>
    <row r="1" spans="1:39" ht="38.25" customHeight="1" x14ac:dyDescent="0.15">
      <c r="D1" s="587" t="s">
        <v>610</v>
      </c>
      <c r="E1" s="587"/>
      <c r="F1" s="393" t="s">
        <v>629</v>
      </c>
      <c r="H1" s="598" t="s">
        <v>190</v>
      </c>
      <c r="I1" s="598"/>
      <c r="J1" s="598"/>
      <c r="K1" s="598"/>
      <c r="L1" s="598"/>
      <c r="M1" s="598"/>
      <c r="N1" s="598"/>
      <c r="O1" s="598"/>
      <c r="P1" s="598"/>
      <c r="Q1" s="598"/>
      <c r="R1" s="598"/>
      <c r="T1" s="599" t="s">
        <v>191</v>
      </c>
      <c r="U1" s="599"/>
      <c r="V1" s="599"/>
      <c r="W1" s="599"/>
      <c r="X1" s="599"/>
      <c r="Y1" s="599"/>
      <c r="Z1" s="599"/>
      <c r="AA1" s="599"/>
      <c r="AB1" s="599"/>
      <c r="AC1" s="599"/>
      <c r="AD1" s="599"/>
      <c r="AG1" s="598" t="s">
        <v>263</v>
      </c>
      <c r="AH1" s="598"/>
      <c r="AI1" s="598"/>
      <c r="AJ1" s="598"/>
      <c r="AK1" s="598"/>
      <c r="AL1" s="598"/>
      <c r="AM1" s="598"/>
    </row>
    <row r="2" spans="1:39" ht="30" customHeight="1" x14ac:dyDescent="0.15">
      <c r="A2" s="588" t="s">
        <v>49</v>
      </c>
      <c r="B2" s="588" t="s">
        <v>50</v>
      </c>
      <c r="C2" s="588" t="s">
        <v>131</v>
      </c>
      <c r="D2" s="593" t="s">
        <v>56</v>
      </c>
      <c r="E2" s="593" t="s">
        <v>57</v>
      </c>
      <c r="F2" s="593" t="s">
        <v>51</v>
      </c>
      <c r="G2" s="91"/>
      <c r="H2" s="147" t="s">
        <v>140</v>
      </c>
      <c r="I2" s="147"/>
      <c r="J2" s="595" t="s">
        <v>138</v>
      </c>
      <c r="K2" s="521"/>
      <c r="L2" s="595" t="s">
        <v>139</v>
      </c>
      <c r="M2" s="521"/>
      <c r="N2" s="521"/>
      <c r="O2" s="148" t="s">
        <v>180</v>
      </c>
      <c r="P2" s="148" t="s">
        <v>188</v>
      </c>
      <c r="Q2" s="596" t="s">
        <v>185</v>
      </c>
      <c r="R2" s="597" t="s">
        <v>182</v>
      </c>
      <c r="T2" s="94" t="s">
        <v>140</v>
      </c>
      <c r="U2" s="98"/>
      <c r="V2" s="590" t="s">
        <v>138</v>
      </c>
      <c r="W2" s="591"/>
      <c r="X2" s="590" t="s">
        <v>128</v>
      </c>
      <c r="Y2" s="592"/>
      <c r="Z2" s="591"/>
      <c r="AA2" s="148" t="s">
        <v>180</v>
      </c>
      <c r="AB2" s="148" t="s">
        <v>188</v>
      </c>
      <c r="AC2" s="596" t="s">
        <v>185</v>
      </c>
      <c r="AD2" s="597" t="s">
        <v>182</v>
      </c>
      <c r="AG2" s="147" t="s">
        <v>140</v>
      </c>
      <c r="AH2" s="147"/>
      <c r="AI2" s="595" t="s">
        <v>138</v>
      </c>
      <c r="AJ2" s="521"/>
      <c r="AK2" s="148" t="s">
        <v>188</v>
      </c>
      <c r="AL2" s="596" t="s">
        <v>185</v>
      </c>
      <c r="AM2" s="597" t="s">
        <v>182</v>
      </c>
    </row>
    <row r="3" spans="1:39" ht="30" customHeight="1" x14ac:dyDescent="0.15">
      <c r="A3" s="589"/>
      <c r="B3" s="589"/>
      <c r="C3" s="589"/>
      <c r="D3" s="594"/>
      <c r="E3" s="594"/>
      <c r="F3" s="594"/>
      <c r="G3" s="93" t="s">
        <v>323</v>
      </c>
      <c r="H3" s="104" t="str">
        <f>CONCATENATE(店舗面積!I6,店舗面積!M6,店舗面積!R6)</f>
        <v/>
      </c>
      <c r="I3" s="103" t="s">
        <v>141</v>
      </c>
      <c r="J3" s="99" t="e">
        <f>店舗面積!Y16</f>
        <v>#N/A</v>
      </c>
      <c r="K3" s="143" t="s">
        <v>142</v>
      </c>
      <c r="L3" s="99" t="e">
        <f>店舗面積!Y33</f>
        <v>#N/A</v>
      </c>
      <c r="M3" s="101" t="s">
        <v>142</v>
      </c>
      <c r="N3" s="144"/>
      <c r="O3" s="103" t="s">
        <v>181</v>
      </c>
      <c r="P3" s="103" t="s">
        <v>189</v>
      </c>
      <c r="Q3" s="597"/>
      <c r="R3" s="597"/>
      <c r="T3" s="95" t="str">
        <f>CONCATENATE(利用人数!K6,利用人数!O6,利用人数!T6)</f>
        <v/>
      </c>
      <c r="U3" s="103" t="s">
        <v>141</v>
      </c>
      <c r="V3" s="99" t="e">
        <f>利用人数!Y16</f>
        <v>#DIV/0!</v>
      </c>
      <c r="W3" s="100" t="s">
        <v>142</v>
      </c>
      <c r="X3" s="99">
        <f>利用人数!Y31</f>
        <v>0</v>
      </c>
      <c r="Y3" s="101" t="s">
        <v>142</v>
      </c>
      <c r="Z3" s="102"/>
      <c r="AA3" s="103" t="s">
        <v>181</v>
      </c>
      <c r="AB3" s="103" t="s">
        <v>189</v>
      </c>
      <c r="AC3" s="597"/>
      <c r="AD3" s="597"/>
      <c r="AG3" s="104" t="str">
        <f>CONCATENATE(水栓口径と個数!H6,水栓口径と個数!L6,水栓口径と個数!Q6)</f>
        <v/>
      </c>
      <c r="AH3" s="103" t="s">
        <v>141</v>
      </c>
      <c r="AI3" s="99" t="e">
        <f>水栓口径と個数!P33</f>
        <v>#N/A</v>
      </c>
      <c r="AJ3" s="143" t="s">
        <v>142</v>
      </c>
      <c r="AK3" s="103" t="s">
        <v>189</v>
      </c>
      <c r="AL3" s="597"/>
      <c r="AM3" s="597"/>
    </row>
    <row r="4" spans="1:39" ht="20.100000000000001" customHeight="1" x14ac:dyDescent="0.15">
      <c r="A4" s="41">
        <v>37.5</v>
      </c>
      <c r="B4" s="41">
        <v>12.4</v>
      </c>
      <c r="C4" s="85" t="s">
        <v>143</v>
      </c>
      <c r="D4" s="37" t="s">
        <v>133</v>
      </c>
      <c r="E4" s="37" t="s">
        <v>58</v>
      </c>
      <c r="F4" s="394" t="s">
        <v>630</v>
      </c>
      <c r="G4" s="92"/>
      <c r="H4" s="179" t="str">
        <f t="shared" ref="H4" si="0">CONCATENATE(C4,D4,E4)</f>
        <v>ＦＲＰ製床置型パイプ流入</v>
      </c>
      <c r="I4" s="180">
        <f t="shared" ref="I4" si="1">IF($H$3=H4,1,0)</f>
        <v>0</v>
      </c>
      <c r="J4" s="180" t="str">
        <f t="shared" ref="J4" si="2">IF(I4=1, A4,"-")</f>
        <v>-</v>
      </c>
      <c r="K4" s="181" t="e">
        <f>IF(J4&gt;=$J$3,J4,"-")</f>
        <v>#N/A</v>
      </c>
      <c r="L4" s="234" t="str">
        <f t="shared" ref="L4" si="3">IF(I4=1, B4,"-")</f>
        <v>-</v>
      </c>
      <c r="M4" s="234" t="e">
        <f>IF(L4&gt;=L$3,L4,"-")</f>
        <v>#N/A</v>
      </c>
      <c r="N4" s="181" t="e">
        <f t="shared" ref="N4" si="4">IF(M4="-","-",A4)</f>
        <v>#N/A</v>
      </c>
      <c r="O4" s="235" t="e">
        <f t="shared" ref="O4" si="5">IF((K4=N4),MAX(K4,N4),"0")</f>
        <v>#N/A</v>
      </c>
      <c r="P4" s="180" t="e">
        <f t="shared" ref="P4:P35" si="6">IF(AND(1&lt;O4,O4&lt;=$N$118),O4,"-")</f>
        <v>#N/A</v>
      </c>
      <c r="Q4" s="145" t="e">
        <f>MATCH(SMALL($P$4:$P$113,1),$P$4:$P$113,0)</f>
        <v>#N/A</v>
      </c>
      <c r="R4" s="149" t="str">
        <f>IF(I114=0,"当社規格外。設置形態等を見直して下さい。",IF(ISERROR(Q4),"性能オーバーにつき、当社規格外",INDEX($A$4:$F$113,Q4,6)))</f>
        <v>当社規格外。設置形態等を見直して下さい。</v>
      </c>
      <c r="T4" s="179" t="str">
        <f t="shared" ref="T4" si="7">CONCATENATE(C4,D4,E4)</f>
        <v>ＦＲＰ製床置型パイプ流入</v>
      </c>
      <c r="U4" s="180">
        <f>IF($T$3=T4,1,0)</f>
        <v>0</v>
      </c>
      <c r="V4" s="180" t="str">
        <f t="shared" ref="V4" si="8">IF(U4=1, A4,"-")</f>
        <v>-</v>
      </c>
      <c r="W4" s="181" t="e">
        <f>IF(V4&gt;=V$3,V4,"-")</f>
        <v>#DIV/0!</v>
      </c>
      <c r="X4" s="234" t="str">
        <f t="shared" ref="X4" si="9">IF(U4=1, B4,"-")</f>
        <v>-</v>
      </c>
      <c r="Y4" s="234" t="str">
        <f>IF(X4&gt;=X$3,X4,"-")</f>
        <v>-</v>
      </c>
      <c r="Z4" s="181" t="str">
        <f t="shared" ref="Z4" si="10">IF(Y4="-","-",A4)</f>
        <v>-</v>
      </c>
      <c r="AA4" s="235" t="e">
        <f t="shared" ref="AA4" si="11">IF((W4=Z4),MAX(W4,Z4),"0")</f>
        <v>#DIV/0!</v>
      </c>
      <c r="AB4" s="180" t="e">
        <f t="shared" ref="AB4:AB35" si="12">IF(AND(1&lt;AA4,AA4&lt;=$Z$118),AA4,"-")</f>
        <v>#DIV/0!</v>
      </c>
      <c r="AC4" s="145" t="e">
        <f>MATCH(SMALL(AB$4:AB$113,1),AB$4:AB$113,0)</f>
        <v>#DIV/0!</v>
      </c>
      <c r="AD4" s="149" t="str">
        <f>IF(U114=0,"当社規格外。設置形態等を見直して下さい。",IF(ISERROR(AC4),"性能オーバーにつき、当社規格外",INDEX($A$4:$F$113,AC4,6)))</f>
        <v>当社規格外。設置形態等を見直して下さい。</v>
      </c>
      <c r="AG4" s="179" t="str">
        <f>CONCATENATE(C4,D4,E4)</f>
        <v>ＦＲＰ製床置型パイプ流入</v>
      </c>
      <c r="AH4" s="180">
        <f>IF($AG$3=AG4,1,0)</f>
        <v>0</v>
      </c>
      <c r="AI4" s="180" t="str">
        <f>IF(AH4=1, A4,"-")</f>
        <v>-</v>
      </c>
      <c r="AJ4" s="181" t="e">
        <f>IF(AI4&gt;=$AI$3,AI4,"-")</f>
        <v>#N/A</v>
      </c>
      <c r="AK4" s="240" t="e">
        <f t="shared" ref="AK4:AK35" si="13">IF(AND(1&lt;AJ4,AJ4&lt;=AK$116),AJ4,"-")</f>
        <v>#N/A</v>
      </c>
      <c r="AL4" s="162" t="e">
        <f>MATCH(SMALL(AK$4:AK$113,1),AK$4:AK$113,0)</f>
        <v>#N/A</v>
      </c>
      <c r="AM4" s="149" t="str">
        <f>IF(AH114=0,"当社規格外。設置形態等を見直して下さい。",IF(ISERROR(AL4),"性能オーバーにつき、当社規格外",INDEX($A$4:$F$113,AL4,6)))</f>
        <v>当社規格外。設置形態等を見直して下さい。</v>
      </c>
    </row>
    <row r="5" spans="1:39" ht="20.100000000000001" customHeight="1" x14ac:dyDescent="0.15">
      <c r="A5" s="41">
        <v>22.5</v>
      </c>
      <c r="B5" s="41">
        <v>7.4</v>
      </c>
      <c r="C5" s="85" t="s">
        <v>143</v>
      </c>
      <c r="D5" s="37" t="s">
        <v>133</v>
      </c>
      <c r="E5" s="37" t="s">
        <v>58</v>
      </c>
      <c r="F5" s="394" t="s">
        <v>631</v>
      </c>
      <c r="G5" s="92"/>
      <c r="H5" s="236" t="str">
        <f t="shared" ref="H5:H67" si="14">CONCATENATE(C5,D5,E5)</f>
        <v>ＦＲＰ製床置型パイプ流入</v>
      </c>
      <c r="I5" s="233">
        <f t="shared" ref="I5:I67" si="15">IF($H$3=H5,1,0)</f>
        <v>0</v>
      </c>
      <c r="J5" s="233" t="str">
        <f t="shared" ref="J5:J67" si="16">IF(I5=1, A5,"-")</f>
        <v>-</v>
      </c>
      <c r="K5" s="237" t="e">
        <f t="shared" ref="K5:K67" si="17">IF(J5&gt;=$J$3,J5,"-")</f>
        <v>#N/A</v>
      </c>
      <c r="L5" s="238" t="str">
        <f t="shared" ref="L5:L67" si="18">IF(I5=1, B5,"-")</f>
        <v>-</v>
      </c>
      <c r="M5" s="238" t="e">
        <f t="shared" ref="M5:M67" si="19">IF(L5&gt;=L$3,L5,"-")</f>
        <v>#N/A</v>
      </c>
      <c r="N5" s="237" t="e">
        <f t="shared" ref="N5:N67" si="20">IF(M5="-","-",A5)</f>
        <v>#N/A</v>
      </c>
      <c r="O5" s="239" t="e">
        <f t="shared" ref="O5:O67" si="21">IF((K5=N5),MAX(K5,N5),"0")</f>
        <v>#N/A</v>
      </c>
      <c r="P5" s="233" t="e">
        <f t="shared" si="6"/>
        <v>#N/A</v>
      </c>
      <c r="Q5" s="224" t="e">
        <f>MATCH(SMALL($P$4:$P$113,2),$P$4:$P$113,0)</f>
        <v>#N/A</v>
      </c>
      <c r="R5" s="149" t="str">
        <f>IF(I114=0,"-",IF(ISERROR(Q5),"-",INDEX($A$4:$F$113,Q5,6)))</f>
        <v>-</v>
      </c>
      <c r="T5" s="236" t="str">
        <f t="shared" ref="T5:T67" si="22">CONCATENATE(C5,D5,E5)</f>
        <v>ＦＲＰ製床置型パイプ流入</v>
      </c>
      <c r="U5" s="233">
        <f t="shared" ref="U5:U67" si="23">IF($T$3=T5,1,0)</f>
        <v>0</v>
      </c>
      <c r="V5" s="233" t="str">
        <f t="shared" ref="V5:V67" si="24">IF(U5=1, A5,"-")</f>
        <v>-</v>
      </c>
      <c r="W5" s="237" t="e">
        <f t="shared" ref="W5:W67" si="25">IF(V5&gt;=V$3,V5,"-")</f>
        <v>#DIV/0!</v>
      </c>
      <c r="X5" s="238" t="str">
        <f t="shared" ref="X5:X67" si="26">IF(U5=1, B5,"-")</f>
        <v>-</v>
      </c>
      <c r="Y5" s="238" t="str">
        <f t="shared" ref="Y5:Y67" si="27">IF(X5&gt;=X$3,X5,"-")</f>
        <v>-</v>
      </c>
      <c r="Z5" s="237" t="str">
        <f t="shared" ref="Z5:Z67" si="28">IF(Y5="-","-",A5)</f>
        <v>-</v>
      </c>
      <c r="AA5" s="239" t="e">
        <f t="shared" ref="AA5:AA67" si="29">IF((W5=Z5),MAX(W5,Z5),"0")</f>
        <v>#DIV/0!</v>
      </c>
      <c r="AB5" s="233" t="e">
        <f t="shared" si="12"/>
        <v>#DIV/0!</v>
      </c>
      <c r="AC5" s="389" t="e">
        <f>MATCH(SMALL(AB$4:AB$113,2),AB$4:AB$113,0)</f>
        <v>#DIV/0!</v>
      </c>
      <c r="AD5" s="149" t="str">
        <f>IF(U114=0,"-",IF(ISERROR(AC5),"-",INDEX($A$4:$F$113,AC5,6)))</f>
        <v>-</v>
      </c>
      <c r="AG5" s="236" t="str">
        <f t="shared" ref="AG5:AG67" si="30">CONCATENATE(C5,D5,E5)</f>
        <v>ＦＲＰ製床置型パイプ流入</v>
      </c>
      <c r="AH5" s="233">
        <f t="shared" ref="AH5:AH67" si="31">IF($AG$3=AG5,1,0)</f>
        <v>0</v>
      </c>
      <c r="AI5" s="233" t="str">
        <f t="shared" ref="AI5:AI67" si="32">IF(AH5=1, A5,"-")</f>
        <v>-</v>
      </c>
      <c r="AJ5" s="237" t="e">
        <f t="shared" ref="AJ5:AJ67" si="33">IF(AI5&gt;=$AI$3,AI5,"-")</f>
        <v>#N/A</v>
      </c>
      <c r="AK5" s="241" t="e">
        <f t="shared" si="13"/>
        <v>#N/A</v>
      </c>
      <c r="AL5" s="224" t="e">
        <f>MATCH(SMALL(AK$4:AK$113,2),AK$4:AK$113,0)</f>
        <v>#N/A</v>
      </c>
      <c r="AM5" s="149" t="str">
        <f>IF(AH114=0,"-",IF(ISERROR(AL5),"-",INDEX($A$4:$F$113,AL5,6)))</f>
        <v>-</v>
      </c>
    </row>
    <row r="6" spans="1:39" ht="20.100000000000001" customHeight="1" x14ac:dyDescent="0.15">
      <c r="A6" s="41">
        <v>15</v>
      </c>
      <c r="B6" s="41">
        <v>4.9000000000000004</v>
      </c>
      <c r="C6" s="85" t="s">
        <v>143</v>
      </c>
      <c r="D6" s="37" t="s">
        <v>133</v>
      </c>
      <c r="E6" s="37" t="s">
        <v>58</v>
      </c>
      <c r="F6" s="394" t="s">
        <v>632</v>
      </c>
      <c r="G6" s="92"/>
      <c r="H6" s="236" t="str">
        <f t="shared" si="14"/>
        <v>ＦＲＰ製床置型パイプ流入</v>
      </c>
      <c r="I6" s="233">
        <f t="shared" si="15"/>
        <v>0</v>
      </c>
      <c r="J6" s="233" t="str">
        <f t="shared" si="16"/>
        <v>-</v>
      </c>
      <c r="K6" s="237" t="e">
        <f t="shared" si="17"/>
        <v>#N/A</v>
      </c>
      <c r="L6" s="238" t="str">
        <f t="shared" si="18"/>
        <v>-</v>
      </c>
      <c r="M6" s="238" t="e">
        <f t="shared" si="19"/>
        <v>#N/A</v>
      </c>
      <c r="N6" s="237" t="e">
        <f t="shared" si="20"/>
        <v>#N/A</v>
      </c>
      <c r="O6" s="239" t="e">
        <f t="shared" si="21"/>
        <v>#N/A</v>
      </c>
      <c r="P6" s="233" t="e">
        <f t="shared" si="6"/>
        <v>#N/A</v>
      </c>
      <c r="Q6" s="224" t="e">
        <f>MATCH(SMALL($P$4:$P$113,3),$P$4:$P$113,0)</f>
        <v>#N/A</v>
      </c>
      <c r="R6" s="149" t="str">
        <f>IF(I114=0,"-",IF(ISERROR(Q6),"-",INDEX($A$4:$F$113,Q6,6)))</f>
        <v>-</v>
      </c>
      <c r="T6" s="236" t="str">
        <f t="shared" si="22"/>
        <v>ＦＲＰ製床置型パイプ流入</v>
      </c>
      <c r="U6" s="233">
        <f t="shared" si="23"/>
        <v>0</v>
      </c>
      <c r="V6" s="233" t="str">
        <f t="shared" si="24"/>
        <v>-</v>
      </c>
      <c r="W6" s="237" t="e">
        <f t="shared" si="25"/>
        <v>#DIV/0!</v>
      </c>
      <c r="X6" s="238" t="str">
        <f t="shared" si="26"/>
        <v>-</v>
      </c>
      <c r="Y6" s="238" t="str">
        <f t="shared" si="27"/>
        <v>-</v>
      </c>
      <c r="Z6" s="237" t="str">
        <f t="shared" si="28"/>
        <v>-</v>
      </c>
      <c r="AA6" s="239" t="e">
        <f t="shared" si="29"/>
        <v>#DIV/0!</v>
      </c>
      <c r="AB6" s="233" t="e">
        <f t="shared" si="12"/>
        <v>#DIV/0!</v>
      </c>
      <c r="AC6" s="224" t="e">
        <f>MATCH(SMALL(AB$4:AB$113,3),AB$4:AB$113,0)</f>
        <v>#DIV/0!</v>
      </c>
      <c r="AD6" s="149" t="str">
        <f>IF(U114=0,"-",IF(ISERROR(AC6),"-",INDEX($A$4:$F$113,AC6,6)))</f>
        <v>-</v>
      </c>
      <c r="AG6" s="236" t="str">
        <f t="shared" si="30"/>
        <v>ＦＲＰ製床置型パイプ流入</v>
      </c>
      <c r="AH6" s="233">
        <f t="shared" si="31"/>
        <v>0</v>
      </c>
      <c r="AI6" s="233" t="str">
        <f t="shared" si="32"/>
        <v>-</v>
      </c>
      <c r="AJ6" s="237" t="e">
        <f t="shared" si="33"/>
        <v>#N/A</v>
      </c>
      <c r="AK6" s="241" t="e">
        <f t="shared" si="13"/>
        <v>#N/A</v>
      </c>
      <c r="AL6" s="224" t="e">
        <f>MATCH(SMALL(AK$4:AK$113,3),AK$4:AK$113,0)</f>
        <v>#N/A</v>
      </c>
      <c r="AM6" s="149" t="str">
        <f>IF(AH114=0,"-",IF(ISERROR(AL6),"-",INDEX($A$4:$F$113,AL6,6)))</f>
        <v>-</v>
      </c>
    </row>
    <row r="7" spans="1:39" ht="20.100000000000001" customHeight="1" x14ac:dyDescent="0.15">
      <c r="A7" s="41">
        <v>10</v>
      </c>
      <c r="B7" s="41">
        <v>3.3</v>
      </c>
      <c r="C7" s="85" t="s">
        <v>143</v>
      </c>
      <c r="D7" s="37" t="s">
        <v>133</v>
      </c>
      <c r="E7" s="37" t="s">
        <v>58</v>
      </c>
      <c r="F7" s="394" t="s">
        <v>633</v>
      </c>
      <c r="G7" s="92"/>
      <c r="H7" s="236" t="str">
        <f t="shared" si="14"/>
        <v>ＦＲＰ製床置型パイプ流入</v>
      </c>
      <c r="I7" s="233">
        <f t="shared" si="15"/>
        <v>0</v>
      </c>
      <c r="J7" s="233" t="str">
        <f t="shared" si="16"/>
        <v>-</v>
      </c>
      <c r="K7" s="237" t="e">
        <f t="shared" si="17"/>
        <v>#N/A</v>
      </c>
      <c r="L7" s="238" t="str">
        <f t="shared" si="18"/>
        <v>-</v>
      </c>
      <c r="M7" s="238" t="e">
        <f t="shared" si="19"/>
        <v>#N/A</v>
      </c>
      <c r="N7" s="237" t="e">
        <f t="shared" si="20"/>
        <v>#N/A</v>
      </c>
      <c r="O7" s="239" t="e">
        <f t="shared" si="21"/>
        <v>#N/A</v>
      </c>
      <c r="P7" s="233" t="e">
        <f t="shared" si="6"/>
        <v>#N/A</v>
      </c>
      <c r="T7" s="236" t="str">
        <f t="shared" si="22"/>
        <v>ＦＲＰ製床置型パイプ流入</v>
      </c>
      <c r="U7" s="233">
        <f t="shared" si="23"/>
        <v>0</v>
      </c>
      <c r="V7" s="233" t="str">
        <f t="shared" si="24"/>
        <v>-</v>
      </c>
      <c r="W7" s="237" t="e">
        <f t="shared" si="25"/>
        <v>#DIV/0!</v>
      </c>
      <c r="X7" s="238" t="str">
        <f t="shared" si="26"/>
        <v>-</v>
      </c>
      <c r="Y7" s="238" t="str">
        <f t="shared" si="27"/>
        <v>-</v>
      </c>
      <c r="Z7" s="237" t="str">
        <f t="shared" si="28"/>
        <v>-</v>
      </c>
      <c r="AA7" s="239" t="e">
        <f t="shared" si="29"/>
        <v>#DIV/0!</v>
      </c>
      <c r="AB7" s="233" t="e">
        <f t="shared" si="12"/>
        <v>#DIV/0!</v>
      </c>
      <c r="AC7" s="224" t="e">
        <f>MATCH(SMALL(AB$4:AB$113,4),AB$4:AB$113,0)</f>
        <v>#DIV/0!</v>
      </c>
      <c r="AD7" s="149" t="str">
        <f>IF(U114=0,"-",IF(ISERROR(AC7),"-",INDEX($A$4:$F$113,AC7,6)))</f>
        <v>-</v>
      </c>
      <c r="AG7" s="236" t="str">
        <f t="shared" si="30"/>
        <v>ＦＲＰ製床置型パイプ流入</v>
      </c>
      <c r="AH7" s="233">
        <f t="shared" si="31"/>
        <v>0</v>
      </c>
      <c r="AI7" s="233" t="str">
        <f t="shared" si="32"/>
        <v>-</v>
      </c>
      <c r="AJ7" s="237" t="e">
        <f t="shared" si="33"/>
        <v>#N/A</v>
      </c>
      <c r="AK7" s="241" t="e">
        <f t="shared" si="13"/>
        <v>#N/A</v>
      </c>
    </row>
    <row r="8" spans="1:39" ht="20.100000000000001" customHeight="1" x14ac:dyDescent="0.15">
      <c r="A8" s="42">
        <v>1125</v>
      </c>
      <c r="B8" s="42">
        <v>373.5</v>
      </c>
      <c r="C8" s="86" t="s">
        <v>143</v>
      </c>
      <c r="D8" s="38" t="s">
        <v>134</v>
      </c>
      <c r="E8" s="38" t="s">
        <v>58</v>
      </c>
      <c r="F8" s="357" t="s">
        <v>617</v>
      </c>
      <c r="G8" s="92">
        <v>1125</v>
      </c>
      <c r="H8" s="236" t="str">
        <f t="shared" si="14"/>
        <v>ＦＲＰ製地中埋設型パイプ流入</v>
      </c>
      <c r="I8" s="233">
        <f t="shared" si="15"/>
        <v>0</v>
      </c>
      <c r="J8" s="233" t="str">
        <f t="shared" si="16"/>
        <v>-</v>
      </c>
      <c r="K8" s="237" t="e">
        <f t="shared" si="17"/>
        <v>#N/A</v>
      </c>
      <c r="L8" s="238" t="str">
        <f t="shared" si="18"/>
        <v>-</v>
      </c>
      <c r="M8" s="238" t="e">
        <f t="shared" si="19"/>
        <v>#N/A</v>
      </c>
      <c r="N8" s="237" t="e">
        <f t="shared" si="20"/>
        <v>#N/A</v>
      </c>
      <c r="O8" s="239" t="e">
        <f t="shared" si="21"/>
        <v>#N/A</v>
      </c>
      <c r="P8" s="233" t="e">
        <f t="shared" si="6"/>
        <v>#N/A</v>
      </c>
      <c r="Q8" s="146"/>
      <c r="T8" s="236" t="str">
        <f t="shared" si="22"/>
        <v>ＦＲＰ製地中埋設型パイプ流入</v>
      </c>
      <c r="U8" s="233">
        <f t="shared" si="23"/>
        <v>0</v>
      </c>
      <c r="V8" s="233" t="str">
        <f t="shared" si="24"/>
        <v>-</v>
      </c>
      <c r="W8" s="237" t="e">
        <f t="shared" si="25"/>
        <v>#DIV/0!</v>
      </c>
      <c r="X8" s="238" t="str">
        <f t="shared" si="26"/>
        <v>-</v>
      </c>
      <c r="Y8" s="238" t="str">
        <f t="shared" si="27"/>
        <v>-</v>
      </c>
      <c r="Z8" s="237" t="str">
        <f t="shared" si="28"/>
        <v>-</v>
      </c>
      <c r="AA8" s="239" t="e">
        <f t="shared" si="29"/>
        <v>#DIV/0!</v>
      </c>
      <c r="AB8" s="233" t="e">
        <f t="shared" si="12"/>
        <v>#DIV/0!</v>
      </c>
      <c r="AC8" s="224" t="e">
        <f>MATCH(SMALL(AB$4:AB$113,5),AB$4:AB$113,0)</f>
        <v>#DIV/0!</v>
      </c>
      <c r="AD8" s="149" t="str">
        <f>IF(U114=0,"-",IF(ISERROR(AC8),"-",INDEX($A$4:$F$113,AC8,6)))</f>
        <v>-</v>
      </c>
      <c r="AG8" s="236" t="str">
        <f t="shared" si="30"/>
        <v>ＦＲＰ製地中埋設型パイプ流入</v>
      </c>
      <c r="AH8" s="233">
        <f t="shared" si="31"/>
        <v>0</v>
      </c>
      <c r="AI8" s="233" t="str">
        <f t="shared" si="32"/>
        <v>-</v>
      </c>
      <c r="AJ8" s="237" t="e">
        <f t="shared" si="33"/>
        <v>#N/A</v>
      </c>
      <c r="AK8" s="241" t="e">
        <f t="shared" si="13"/>
        <v>#N/A</v>
      </c>
      <c r="AL8" s="163"/>
    </row>
    <row r="9" spans="1:39" ht="20.100000000000001" customHeight="1" x14ac:dyDescent="0.15">
      <c r="A9" s="42">
        <v>750</v>
      </c>
      <c r="B9" s="42">
        <v>249</v>
      </c>
      <c r="C9" s="86" t="s">
        <v>143</v>
      </c>
      <c r="D9" s="38" t="s">
        <v>134</v>
      </c>
      <c r="E9" s="38" t="s">
        <v>58</v>
      </c>
      <c r="F9" s="357" t="s">
        <v>618</v>
      </c>
      <c r="G9" s="92">
        <v>750</v>
      </c>
      <c r="H9" s="236" t="str">
        <f t="shared" si="14"/>
        <v>ＦＲＰ製地中埋設型パイプ流入</v>
      </c>
      <c r="I9" s="233">
        <f t="shared" si="15"/>
        <v>0</v>
      </c>
      <c r="J9" s="233" t="str">
        <f t="shared" si="16"/>
        <v>-</v>
      </c>
      <c r="K9" s="237" t="e">
        <f t="shared" si="17"/>
        <v>#N/A</v>
      </c>
      <c r="L9" s="238" t="str">
        <f t="shared" si="18"/>
        <v>-</v>
      </c>
      <c r="M9" s="238" t="e">
        <f t="shared" si="19"/>
        <v>#N/A</v>
      </c>
      <c r="N9" s="237" t="e">
        <f t="shared" si="20"/>
        <v>#N/A</v>
      </c>
      <c r="O9" s="239" t="e">
        <f t="shared" si="21"/>
        <v>#N/A</v>
      </c>
      <c r="P9" s="233" t="e">
        <f t="shared" si="6"/>
        <v>#N/A</v>
      </c>
      <c r="T9" s="236" t="str">
        <f t="shared" si="22"/>
        <v>ＦＲＰ製地中埋設型パイプ流入</v>
      </c>
      <c r="U9" s="233">
        <f t="shared" si="23"/>
        <v>0</v>
      </c>
      <c r="V9" s="233" t="str">
        <f t="shared" si="24"/>
        <v>-</v>
      </c>
      <c r="W9" s="237" t="e">
        <f t="shared" si="25"/>
        <v>#DIV/0!</v>
      </c>
      <c r="X9" s="238" t="str">
        <f t="shared" si="26"/>
        <v>-</v>
      </c>
      <c r="Y9" s="238" t="str">
        <f t="shared" si="27"/>
        <v>-</v>
      </c>
      <c r="Z9" s="237" t="str">
        <f t="shared" si="28"/>
        <v>-</v>
      </c>
      <c r="AA9" s="239" t="e">
        <f t="shared" si="29"/>
        <v>#DIV/0!</v>
      </c>
      <c r="AB9" s="233" t="e">
        <f t="shared" si="12"/>
        <v>#DIV/0!</v>
      </c>
      <c r="AC9" s="224" t="e">
        <f>MATCH(SMALL(AB$4:AB$113,6),AB$4:AB$113,0)</f>
        <v>#DIV/0!</v>
      </c>
      <c r="AD9" s="149" t="str">
        <f>IF(U114=0,"-",IF(ISERROR(AC9),"-",INDEX($A$4:$F$113,AC9,6)))</f>
        <v>-</v>
      </c>
      <c r="AG9" s="236" t="str">
        <f t="shared" si="30"/>
        <v>ＦＲＰ製地中埋設型パイプ流入</v>
      </c>
      <c r="AH9" s="233">
        <f t="shared" si="31"/>
        <v>0</v>
      </c>
      <c r="AI9" s="233" t="str">
        <f t="shared" si="32"/>
        <v>-</v>
      </c>
      <c r="AJ9" s="237" t="e">
        <f t="shared" si="33"/>
        <v>#N/A</v>
      </c>
      <c r="AK9" s="241" t="e">
        <f t="shared" si="13"/>
        <v>#N/A</v>
      </c>
    </row>
    <row r="10" spans="1:39" ht="19.5" customHeight="1" x14ac:dyDescent="0.15">
      <c r="A10" s="42">
        <v>562</v>
      </c>
      <c r="B10" s="42">
        <v>186.5</v>
      </c>
      <c r="C10" s="86" t="s">
        <v>143</v>
      </c>
      <c r="D10" s="38" t="s">
        <v>134</v>
      </c>
      <c r="E10" s="38" t="s">
        <v>58</v>
      </c>
      <c r="F10" s="357" t="s">
        <v>619</v>
      </c>
      <c r="G10" s="92">
        <v>562</v>
      </c>
      <c r="H10" s="236" t="str">
        <f t="shared" si="14"/>
        <v>ＦＲＰ製地中埋設型パイプ流入</v>
      </c>
      <c r="I10" s="233">
        <f t="shared" si="15"/>
        <v>0</v>
      </c>
      <c r="J10" s="233" t="str">
        <f t="shared" si="16"/>
        <v>-</v>
      </c>
      <c r="K10" s="237" t="e">
        <f t="shared" si="17"/>
        <v>#N/A</v>
      </c>
      <c r="L10" s="238" t="str">
        <f t="shared" si="18"/>
        <v>-</v>
      </c>
      <c r="M10" s="238" t="e">
        <f t="shared" si="19"/>
        <v>#N/A</v>
      </c>
      <c r="N10" s="237" t="e">
        <f t="shared" si="20"/>
        <v>#N/A</v>
      </c>
      <c r="O10" s="239" t="e">
        <f t="shared" si="21"/>
        <v>#N/A</v>
      </c>
      <c r="P10" s="233" t="e">
        <f t="shared" si="6"/>
        <v>#N/A</v>
      </c>
      <c r="T10" s="236" t="str">
        <f t="shared" si="22"/>
        <v>ＦＲＰ製地中埋設型パイプ流入</v>
      </c>
      <c r="U10" s="233">
        <f t="shared" si="23"/>
        <v>0</v>
      </c>
      <c r="V10" s="233" t="str">
        <f t="shared" si="24"/>
        <v>-</v>
      </c>
      <c r="W10" s="237" t="e">
        <f t="shared" si="25"/>
        <v>#DIV/0!</v>
      </c>
      <c r="X10" s="238" t="str">
        <f t="shared" si="26"/>
        <v>-</v>
      </c>
      <c r="Y10" s="238" t="str">
        <f t="shared" si="27"/>
        <v>-</v>
      </c>
      <c r="Z10" s="237" t="str">
        <f t="shared" si="28"/>
        <v>-</v>
      </c>
      <c r="AA10" s="239" t="e">
        <f t="shared" si="29"/>
        <v>#DIV/0!</v>
      </c>
      <c r="AB10" s="233" t="e">
        <f t="shared" si="12"/>
        <v>#DIV/0!</v>
      </c>
      <c r="AG10" s="236" t="str">
        <f t="shared" si="30"/>
        <v>ＦＲＰ製地中埋設型パイプ流入</v>
      </c>
      <c r="AH10" s="233">
        <f t="shared" si="31"/>
        <v>0</v>
      </c>
      <c r="AI10" s="233" t="str">
        <f t="shared" si="32"/>
        <v>-</v>
      </c>
      <c r="AJ10" s="237" t="e">
        <f t="shared" si="33"/>
        <v>#N/A</v>
      </c>
      <c r="AK10" s="241" t="e">
        <f t="shared" si="13"/>
        <v>#N/A</v>
      </c>
    </row>
    <row r="11" spans="1:39" ht="20.100000000000001" customHeight="1" x14ac:dyDescent="0.15">
      <c r="A11" s="42">
        <v>400</v>
      </c>
      <c r="B11" s="42">
        <v>132.80000000000001</v>
      </c>
      <c r="C11" s="86" t="s">
        <v>143</v>
      </c>
      <c r="D11" s="38" t="s">
        <v>134</v>
      </c>
      <c r="E11" s="38" t="s">
        <v>58</v>
      </c>
      <c r="F11" s="388" t="s">
        <v>567</v>
      </c>
      <c r="G11" s="92">
        <v>400</v>
      </c>
      <c r="H11" s="236" t="str">
        <f t="shared" si="14"/>
        <v>ＦＲＰ製地中埋設型パイプ流入</v>
      </c>
      <c r="I11" s="233">
        <f t="shared" si="15"/>
        <v>0</v>
      </c>
      <c r="J11" s="233" t="str">
        <f t="shared" si="16"/>
        <v>-</v>
      </c>
      <c r="K11" s="237" t="e">
        <f t="shared" si="17"/>
        <v>#N/A</v>
      </c>
      <c r="L11" s="238" t="str">
        <f t="shared" si="18"/>
        <v>-</v>
      </c>
      <c r="M11" s="238" t="e">
        <f t="shared" si="19"/>
        <v>#N/A</v>
      </c>
      <c r="N11" s="237" t="e">
        <f t="shared" si="20"/>
        <v>#N/A</v>
      </c>
      <c r="O11" s="239" t="e">
        <f t="shared" si="21"/>
        <v>#N/A</v>
      </c>
      <c r="P11" s="233" t="e">
        <f t="shared" si="6"/>
        <v>#N/A</v>
      </c>
      <c r="T11" s="236" t="str">
        <f t="shared" si="22"/>
        <v>ＦＲＰ製地中埋設型パイプ流入</v>
      </c>
      <c r="U11" s="233">
        <f t="shared" si="23"/>
        <v>0</v>
      </c>
      <c r="V11" s="233" t="str">
        <f t="shared" si="24"/>
        <v>-</v>
      </c>
      <c r="W11" s="237" t="e">
        <f t="shared" si="25"/>
        <v>#DIV/0!</v>
      </c>
      <c r="X11" s="238" t="str">
        <f t="shared" si="26"/>
        <v>-</v>
      </c>
      <c r="Y11" s="238" t="str">
        <f t="shared" si="27"/>
        <v>-</v>
      </c>
      <c r="Z11" s="237" t="str">
        <f t="shared" si="28"/>
        <v>-</v>
      </c>
      <c r="AA11" s="239" t="e">
        <f t="shared" si="29"/>
        <v>#DIV/0!</v>
      </c>
      <c r="AB11" s="233" t="e">
        <f t="shared" si="12"/>
        <v>#DIV/0!</v>
      </c>
      <c r="AG11" s="236" t="str">
        <f t="shared" si="30"/>
        <v>ＦＲＰ製地中埋設型パイプ流入</v>
      </c>
      <c r="AH11" s="233">
        <f t="shared" si="31"/>
        <v>0</v>
      </c>
      <c r="AI11" s="233" t="str">
        <f t="shared" si="32"/>
        <v>-</v>
      </c>
      <c r="AJ11" s="237" t="e">
        <f t="shared" si="33"/>
        <v>#N/A</v>
      </c>
      <c r="AK11" s="241" t="e">
        <f t="shared" si="13"/>
        <v>#N/A</v>
      </c>
    </row>
    <row r="12" spans="1:39" ht="20.100000000000001" customHeight="1" x14ac:dyDescent="0.15">
      <c r="A12" s="42">
        <v>320</v>
      </c>
      <c r="B12" s="42">
        <v>106.2</v>
      </c>
      <c r="C12" s="86" t="s">
        <v>143</v>
      </c>
      <c r="D12" s="38" t="s">
        <v>134</v>
      </c>
      <c r="E12" s="38" t="s">
        <v>58</v>
      </c>
      <c r="F12" s="357" t="s">
        <v>553</v>
      </c>
      <c r="G12" s="92">
        <v>320</v>
      </c>
      <c r="H12" s="236" t="str">
        <f t="shared" ref="H12" si="34">CONCATENATE(C12,D12,E12)</f>
        <v>ＦＲＰ製地中埋設型パイプ流入</v>
      </c>
      <c r="I12" s="233">
        <f t="shared" ref="I12" si="35">IF($H$3=H12,1,0)</f>
        <v>0</v>
      </c>
      <c r="J12" s="233" t="str">
        <f t="shared" ref="J12" si="36">IF(I12=1, A12,"-")</f>
        <v>-</v>
      </c>
      <c r="K12" s="237" t="e">
        <f t="shared" ref="K12" si="37">IF(J12&gt;=$J$3,J12,"-")</f>
        <v>#N/A</v>
      </c>
      <c r="L12" s="238" t="str">
        <f t="shared" ref="L12" si="38">IF(I12=1, B12,"-")</f>
        <v>-</v>
      </c>
      <c r="M12" s="238" t="e">
        <f t="shared" ref="M12" si="39">IF(L12&gt;=L$3,L12,"-")</f>
        <v>#N/A</v>
      </c>
      <c r="N12" s="237" t="e">
        <f t="shared" ref="N12" si="40">IF(M12="-","-",A12)</f>
        <v>#N/A</v>
      </c>
      <c r="O12" s="239" t="e">
        <f t="shared" ref="O12" si="41">IF((K12=N12),MAX(K12,N12),"0")</f>
        <v>#N/A</v>
      </c>
      <c r="P12" s="233" t="e">
        <f t="shared" si="6"/>
        <v>#N/A</v>
      </c>
      <c r="T12" s="236" t="str">
        <f t="shared" ref="T12" si="42">CONCATENATE(C12,D12,E12)</f>
        <v>ＦＲＰ製地中埋設型パイプ流入</v>
      </c>
      <c r="U12" s="233">
        <f t="shared" ref="U12" si="43">IF($T$3=T12,1,0)</f>
        <v>0</v>
      </c>
      <c r="V12" s="233" t="str">
        <f t="shared" ref="V12" si="44">IF(U12=1, A12,"-")</f>
        <v>-</v>
      </c>
      <c r="W12" s="237" t="e">
        <f t="shared" ref="W12" si="45">IF(V12&gt;=V$3,V12,"-")</f>
        <v>#DIV/0!</v>
      </c>
      <c r="X12" s="238" t="str">
        <f t="shared" ref="X12" si="46">IF(U12=1, B12,"-")</f>
        <v>-</v>
      </c>
      <c r="Y12" s="238" t="str">
        <f t="shared" ref="Y12" si="47">IF(X12&gt;=X$3,X12,"-")</f>
        <v>-</v>
      </c>
      <c r="Z12" s="237" t="str">
        <f t="shared" ref="Z12" si="48">IF(Y12="-","-",A12)</f>
        <v>-</v>
      </c>
      <c r="AA12" s="239" t="e">
        <f t="shared" ref="AA12" si="49">IF((W12=Z12),MAX(W12,Z12),"0")</f>
        <v>#DIV/0!</v>
      </c>
      <c r="AB12" s="233" t="e">
        <f t="shared" si="12"/>
        <v>#DIV/0!</v>
      </c>
      <c r="AG12" s="236" t="str">
        <f t="shared" ref="AG12" si="50">CONCATENATE(C12,D12,E12)</f>
        <v>ＦＲＰ製地中埋設型パイプ流入</v>
      </c>
      <c r="AH12" s="233">
        <f t="shared" ref="AH12" si="51">IF($AG$3=AG12,1,0)</f>
        <v>0</v>
      </c>
      <c r="AI12" s="233" t="str">
        <f t="shared" ref="AI12" si="52">IF(AH12=1, A12,"-")</f>
        <v>-</v>
      </c>
      <c r="AJ12" s="237" t="e">
        <f t="shared" ref="AJ12" si="53">IF(AI12&gt;=$AI$3,AI12,"-")</f>
        <v>#N/A</v>
      </c>
      <c r="AK12" s="241" t="e">
        <f t="shared" si="13"/>
        <v>#N/A</v>
      </c>
    </row>
    <row r="13" spans="1:39" ht="20.100000000000001" customHeight="1" x14ac:dyDescent="0.15">
      <c r="A13" s="42">
        <v>225</v>
      </c>
      <c r="B13" s="42">
        <v>74.7</v>
      </c>
      <c r="C13" s="86" t="s">
        <v>143</v>
      </c>
      <c r="D13" s="38" t="s">
        <v>134</v>
      </c>
      <c r="E13" s="38" t="s">
        <v>58</v>
      </c>
      <c r="F13" s="357" t="s">
        <v>620</v>
      </c>
      <c r="G13" s="92">
        <v>225</v>
      </c>
      <c r="H13" s="236" t="str">
        <f t="shared" si="14"/>
        <v>ＦＲＰ製地中埋設型パイプ流入</v>
      </c>
      <c r="I13" s="233">
        <f t="shared" si="15"/>
        <v>0</v>
      </c>
      <c r="J13" s="233" t="str">
        <f t="shared" si="16"/>
        <v>-</v>
      </c>
      <c r="K13" s="237" t="e">
        <f t="shared" si="17"/>
        <v>#N/A</v>
      </c>
      <c r="L13" s="238" t="str">
        <f t="shared" si="18"/>
        <v>-</v>
      </c>
      <c r="M13" s="238" t="e">
        <f t="shared" si="19"/>
        <v>#N/A</v>
      </c>
      <c r="N13" s="237" t="e">
        <f t="shared" si="20"/>
        <v>#N/A</v>
      </c>
      <c r="O13" s="239" t="e">
        <f t="shared" si="21"/>
        <v>#N/A</v>
      </c>
      <c r="P13" s="233" t="e">
        <f t="shared" si="6"/>
        <v>#N/A</v>
      </c>
      <c r="T13" s="236" t="str">
        <f t="shared" si="22"/>
        <v>ＦＲＰ製地中埋設型パイプ流入</v>
      </c>
      <c r="U13" s="233">
        <f t="shared" si="23"/>
        <v>0</v>
      </c>
      <c r="V13" s="233" t="str">
        <f t="shared" si="24"/>
        <v>-</v>
      </c>
      <c r="W13" s="237" t="e">
        <f t="shared" si="25"/>
        <v>#DIV/0!</v>
      </c>
      <c r="X13" s="238" t="str">
        <f t="shared" si="26"/>
        <v>-</v>
      </c>
      <c r="Y13" s="238" t="str">
        <f t="shared" si="27"/>
        <v>-</v>
      </c>
      <c r="Z13" s="237" t="str">
        <f t="shared" si="28"/>
        <v>-</v>
      </c>
      <c r="AA13" s="239" t="e">
        <f t="shared" si="29"/>
        <v>#DIV/0!</v>
      </c>
      <c r="AB13" s="233" t="e">
        <f t="shared" si="12"/>
        <v>#DIV/0!</v>
      </c>
      <c r="AG13" s="236" t="str">
        <f t="shared" si="30"/>
        <v>ＦＲＰ製地中埋設型パイプ流入</v>
      </c>
      <c r="AH13" s="233">
        <f t="shared" si="31"/>
        <v>0</v>
      </c>
      <c r="AI13" s="233" t="str">
        <f t="shared" si="32"/>
        <v>-</v>
      </c>
      <c r="AJ13" s="237" t="e">
        <f t="shared" si="33"/>
        <v>#N/A</v>
      </c>
      <c r="AK13" s="241" t="e">
        <f t="shared" si="13"/>
        <v>#N/A</v>
      </c>
    </row>
    <row r="14" spans="1:39" ht="20.100000000000001" customHeight="1" x14ac:dyDescent="0.15">
      <c r="A14" s="42">
        <v>200</v>
      </c>
      <c r="B14" s="42">
        <v>66.400000000000006</v>
      </c>
      <c r="C14" s="86" t="s">
        <v>143</v>
      </c>
      <c r="D14" s="38" t="s">
        <v>134</v>
      </c>
      <c r="E14" s="38" t="s">
        <v>58</v>
      </c>
      <c r="F14" s="38" t="s">
        <v>69</v>
      </c>
      <c r="G14" s="92"/>
      <c r="H14" s="236" t="str">
        <f t="shared" si="14"/>
        <v>ＦＲＰ製地中埋設型パイプ流入</v>
      </c>
      <c r="I14" s="233">
        <f t="shared" si="15"/>
        <v>0</v>
      </c>
      <c r="J14" s="233" t="str">
        <f t="shared" si="16"/>
        <v>-</v>
      </c>
      <c r="K14" s="237" t="e">
        <f t="shared" si="17"/>
        <v>#N/A</v>
      </c>
      <c r="L14" s="238" t="str">
        <f t="shared" si="18"/>
        <v>-</v>
      </c>
      <c r="M14" s="238" t="e">
        <f t="shared" si="19"/>
        <v>#N/A</v>
      </c>
      <c r="N14" s="237" t="e">
        <f t="shared" si="20"/>
        <v>#N/A</v>
      </c>
      <c r="O14" s="239" t="e">
        <f t="shared" si="21"/>
        <v>#N/A</v>
      </c>
      <c r="P14" s="233" t="e">
        <f t="shared" si="6"/>
        <v>#N/A</v>
      </c>
      <c r="T14" s="236" t="str">
        <f t="shared" si="22"/>
        <v>ＦＲＰ製地中埋設型パイプ流入</v>
      </c>
      <c r="U14" s="233">
        <f t="shared" si="23"/>
        <v>0</v>
      </c>
      <c r="V14" s="233" t="str">
        <f t="shared" si="24"/>
        <v>-</v>
      </c>
      <c r="W14" s="237" t="e">
        <f t="shared" si="25"/>
        <v>#DIV/0!</v>
      </c>
      <c r="X14" s="238" t="str">
        <f t="shared" si="26"/>
        <v>-</v>
      </c>
      <c r="Y14" s="238" t="str">
        <f t="shared" si="27"/>
        <v>-</v>
      </c>
      <c r="Z14" s="237" t="str">
        <f t="shared" si="28"/>
        <v>-</v>
      </c>
      <c r="AA14" s="239" t="e">
        <f t="shared" si="29"/>
        <v>#DIV/0!</v>
      </c>
      <c r="AB14" s="233" t="e">
        <f t="shared" si="12"/>
        <v>#DIV/0!</v>
      </c>
      <c r="AG14" s="236" t="str">
        <f t="shared" si="30"/>
        <v>ＦＲＰ製地中埋設型パイプ流入</v>
      </c>
      <c r="AH14" s="233">
        <f t="shared" si="31"/>
        <v>0</v>
      </c>
      <c r="AI14" s="233" t="str">
        <f t="shared" si="32"/>
        <v>-</v>
      </c>
      <c r="AJ14" s="237" t="e">
        <f t="shared" si="33"/>
        <v>#N/A</v>
      </c>
      <c r="AK14" s="241" t="e">
        <f t="shared" si="13"/>
        <v>#N/A</v>
      </c>
    </row>
    <row r="15" spans="1:39" ht="20.100000000000001" customHeight="1" x14ac:dyDescent="0.15">
      <c r="A15" s="42">
        <v>187.5</v>
      </c>
      <c r="B15" s="42">
        <v>62.2</v>
      </c>
      <c r="C15" s="86" t="s">
        <v>143</v>
      </c>
      <c r="D15" s="38" t="s">
        <v>134</v>
      </c>
      <c r="E15" s="38" t="s">
        <v>58</v>
      </c>
      <c r="F15" s="357" t="s">
        <v>621</v>
      </c>
      <c r="G15" s="92">
        <v>187</v>
      </c>
      <c r="H15" s="236" t="str">
        <f t="shared" si="14"/>
        <v>ＦＲＰ製地中埋設型パイプ流入</v>
      </c>
      <c r="I15" s="233">
        <f t="shared" si="15"/>
        <v>0</v>
      </c>
      <c r="J15" s="233" t="str">
        <f t="shared" si="16"/>
        <v>-</v>
      </c>
      <c r="K15" s="237" t="e">
        <f t="shared" si="17"/>
        <v>#N/A</v>
      </c>
      <c r="L15" s="238" t="str">
        <f t="shared" si="18"/>
        <v>-</v>
      </c>
      <c r="M15" s="238" t="e">
        <f t="shared" si="19"/>
        <v>#N/A</v>
      </c>
      <c r="N15" s="237" t="e">
        <f t="shared" si="20"/>
        <v>#N/A</v>
      </c>
      <c r="O15" s="239" t="e">
        <f t="shared" si="21"/>
        <v>#N/A</v>
      </c>
      <c r="P15" s="233" t="e">
        <f t="shared" si="6"/>
        <v>#N/A</v>
      </c>
      <c r="T15" s="236" t="str">
        <f t="shared" si="22"/>
        <v>ＦＲＰ製地中埋設型パイプ流入</v>
      </c>
      <c r="U15" s="233">
        <f t="shared" si="23"/>
        <v>0</v>
      </c>
      <c r="V15" s="233" t="str">
        <f t="shared" si="24"/>
        <v>-</v>
      </c>
      <c r="W15" s="237" t="e">
        <f t="shared" si="25"/>
        <v>#DIV/0!</v>
      </c>
      <c r="X15" s="238" t="str">
        <f t="shared" si="26"/>
        <v>-</v>
      </c>
      <c r="Y15" s="238" t="str">
        <f t="shared" si="27"/>
        <v>-</v>
      </c>
      <c r="Z15" s="237" t="str">
        <f t="shared" si="28"/>
        <v>-</v>
      </c>
      <c r="AA15" s="239" t="e">
        <f t="shared" si="29"/>
        <v>#DIV/0!</v>
      </c>
      <c r="AB15" s="233" t="e">
        <f t="shared" si="12"/>
        <v>#DIV/0!</v>
      </c>
      <c r="AG15" s="236" t="str">
        <f t="shared" si="30"/>
        <v>ＦＲＰ製地中埋設型パイプ流入</v>
      </c>
      <c r="AH15" s="233">
        <f t="shared" si="31"/>
        <v>0</v>
      </c>
      <c r="AI15" s="233" t="str">
        <f t="shared" si="32"/>
        <v>-</v>
      </c>
      <c r="AJ15" s="237" t="e">
        <f t="shared" si="33"/>
        <v>#N/A</v>
      </c>
      <c r="AK15" s="241" t="e">
        <f t="shared" si="13"/>
        <v>#N/A</v>
      </c>
    </row>
    <row r="16" spans="1:39" ht="20.100000000000001" customHeight="1" x14ac:dyDescent="0.15">
      <c r="A16" s="42">
        <v>160</v>
      </c>
      <c r="B16" s="42">
        <v>53.1</v>
      </c>
      <c r="C16" s="86" t="s">
        <v>143</v>
      </c>
      <c r="D16" s="38" t="s">
        <v>134</v>
      </c>
      <c r="E16" s="38" t="s">
        <v>58</v>
      </c>
      <c r="F16" s="38" t="s">
        <v>62</v>
      </c>
      <c r="G16" s="92"/>
      <c r="H16" s="236" t="str">
        <f t="shared" si="14"/>
        <v>ＦＲＰ製地中埋設型パイプ流入</v>
      </c>
      <c r="I16" s="233">
        <f t="shared" si="15"/>
        <v>0</v>
      </c>
      <c r="J16" s="233" t="str">
        <f t="shared" si="16"/>
        <v>-</v>
      </c>
      <c r="K16" s="237" t="e">
        <f t="shared" si="17"/>
        <v>#N/A</v>
      </c>
      <c r="L16" s="238" t="str">
        <f t="shared" si="18"/>
        <v>-</v>
      </c>
      <c r="M16" s="238" t="e">
        <f t="shared" si="19"/>
        <v>#N/A</v>
      </c>
      <c r="N16" s="237" t="e">
        <f t="shared" si="20"/>
        <v>#N/A</v>
      </c>
      <c r="O16" s="239" t="e">
        <f t="shared" si="21"/>
        <v>#N/A</v>
      </c>
      <c r="P16" s="233" t="e">
        <f t="shared" si="6"/>
        <v>#N/A</v>
      </c>
      <c r="T16" s="236" t="str">
        <f t="shared" si="22"/>
        <v>ＦＲＰ製地中埋設型パイプ流入</v>
      </c>
      <c r="U16" s="233">
        <f t="shared" si="23"/>
        <v>0</v>
      </c>
      <c r="V16" s="233" t="str">
        <f t="shared" si="24"/>
        <v>-</v>
      </c>
      <c r="W16" s="237" t="e">
        <f t="shared" si="25"/>
        <v>#DIV/0!</v>
      </c>
      <c r="X16" s="238" t="str">
        <f t="shared" si="26"/>
        <v>-</v>
      </c>
      <c r="Y16" s="238" t="str">
        <f t="shared" si="27"/>
        <v>-</v>
      </c>
      <c r="Z16" s="237" t="str">
        <f t="shared" si="28"/>
        <v>-</v>
      </c>
      <c r="AA16" s="239" t="e">
        <f t="shared" si="29"/>
        <v>#DIV/0!</v>
      </c>
      <c r="AB16" s="233" t="e">
        <f t="shared" si="12"/>
        <v>#DIV/0!</v>
      </c>
      <c r="AG16" s="236" t="str">
        <f t="shared" si="30"/>
        <v>ＦＲＰ製地中埋設型パイプ流入</v>
      </c>
      <c r="AH16" s="233">
        <f t="shared" si="31"/>
        <v>0</v>
      </c>
      <c r="AI16" s="233" t="str">
        <f t="shared" si="32"/>
        <v>-</v>
      </c>
      <c r="AJ16" s="237" t="e">
        <f t="shared" si="33"/>
        <v>#N/A</v>
      </c>
      <c r="AK16" s="241" t="e">
        <f t="shared" si="13"/>
        <v>#N/A</v>
      </c>
    </row>
    <row r="17" spans="1:37" ht="20.100000000000001" customHeight="1" x14ac:dyDescent="0.15">
      <c r="A17" s="42">
        <v>150</v>
      </c>
      <c r="B17" s="42">
        <v>49.8</v>
      </c>
      <c r="C17" s="86" t="s">
        <v>143</v>
      </c>
      <c r="D17" s="38" t="s">
        <v>134</v>
      </c>
      <c r="E17" s="38" t="s">
        <v>58</v>
      </c>
      <c r="F17" s="357" t="s">
        <v>616</v>
      </c>
      <c r="G17" s="92">
        <v>150</v>
      </c>
      <c r="H17" s="236" t="str">
        <f t="shared" si="14"/>
        <v>ＦＲＰ製地中埋設型パイプ流入</v>
      </c>
      <c r="I17" s="233">
        <f t="shared" si="15"/>
        <v>0</v>
      </c>
      <c r="J17" s="233" t="str">
        <f t="shared" si="16"/>
        <v>-</v>
      </c>
      <c r="K17" s="237" t="e">
        <f t="shared" si="17"/>
        <v>#N/A</v>
      </c>
      <c r="L17" s="238" t="str">
        <f t="shared" si="18"/>
        <v>-</v>
      </c>
      <c r="M17" s="238" t="e">
        <f t="shared" si="19"/>
        <v>#N/A</v>
      </c>
      <c r="N17" s="237" t="e">
        <f t="shared" si="20"/>
        <v>#N/A</v>
      </c>
      <c r="O17" s="239" t="e">
        <f t="shared" si="21"/>
        <v>#N/A</v>
      </c>
      <c r="P17" s="233" t="e">
        <f t="shared" si="6"/>
        <v>#N/A</v>
      </c>
      <c r="T17" s="236" t="str">
        <f t="shared" si="22"/>
        <v>ＦＲＰ製地中埋設型パイプ流入</v>
      </c>
      <c r="U17" s="233">
        <f t="shared" si="23"/>
        <v>0</v>
      </c>
      <c r="V17" s="233" t="str">
        <f t="shared" si="24"/>
        <v>-</v>
      </c>
      <c r="W17" s="237" t="e">
        <f t="shared" si="25"/>
        <v>#DIV/0!</v>
      </c>
      <c r="X17" s="238" t="str">
        <f t="shared" si="26"/>
        <v>-</v>
      </c>
      <c r="Y17" s="238" t="str">
        <f t="shared" si="27"/>
        <v>-</v>
      </c>
      <c r="Z17" s="237" t="str">
        <f t="shared" si="28"/>
        <v>-</v>
      </c>
      <c r="AA17" s="239" t="e">
        <f t="shared" si="29"/>
        <v>#DIV/0!</v>
      </c>
      <c r="AB17" s="233" t="e">
        <f t="shared" si="12"/>
        <v>#DIV/0!</v>
      </c>
      <c r="AG17" s="236" t="str">
        <f t="shared" si="30"/>
        <v>ＦＲＰ製地中埋設型パイプ流入</v>
      </c>
      <c r="AH17" s="233">
        <f t="shared" si="31"/>
        <v>0</v>
      </c>
      <c r="AI17" s="233" t="str">
        <f t="shared" si="32"/>
        <v>-</v>
      </c>
      <c r="AJ17" s="237" t="e">
        <f t="shared" si="33"/>
        <v>#N/A</v>
      </c>
      <c r="AK17" s="241" t="e">
        <f t="shared" si="13"/>
        <v>#N/A</v>
      </c>
    </row>
    <row r="18" spans="1:37" ht="20.100000000000001" customHeight="1" x14ac:dyDescent="0.15">
      <c r="A18" s="42">
        <v>130</v>
      </c>
      <c r="B18" s="42">
        <v>43.1</v>
      </c>
      <c r="C18" s="86" t="s">
        <v>143</v>
      </c>
      <c r="D18" s="38" t="s">
        <v>134</v>
      </c>
      <c r="E18" s="38" t="s">
        <v>58</v>
      </c>
      <c r="F18" s="38" t="s">
        <v>61</v>
      </c>
      <c r="G18" s="92"/>
      <c r="H18" s="236" t="str">
        <f t="shared" si="14"/>
        <v>ＦＲＰ製地中埋設型パイプ流入</v>
      </c>
      <c r="I18" s="233">
        <f t="shared" si="15"/>
        <v>0</v>
      </c>
      <c r="J18" s="233" t="str">
        <f t="shared" si="16"/>
        <v>-</v>
      </c>
      <c r="K18" s="237" t="e">
        <f t="shared" si="17"/>
        <v>#N/A</v>
      </c>
      <c r="L18" s="238" t="str">
        <f t="shared" si="18"/>
        <v>-</v>
      </c>
      <c r="M18" s="238" t="e">
        <f t="shared" si="19"/>
        <v>#N/A</v>
      </c>
      <c r="N18" s="237" t="e">
        <f t="shared" si="20"/>
        <v>#N/A</v>
      </c>
      <c r="O18" s="239" t="e">
        <f t="shared" si="21"/>
        <v>#N/A</v>
      </c>
      <c r="P18" s="233" t="e">
        <f t="shared" si="6"/>
        <v>#N/A</v>
      </c>
      <c r="T18" s="236" t="str">
        <f t="shared" si="22"/>
        <v>ＦＲＰ製地中埋設型パイプ流入</v>
      </c>
      <c r="U18" s="233">
        <f t="shared" si="23"/>
        <v>0</v>
      </c>
      <c r="V18" s="233" t="str">
        <f t="shared" si="24"/>
        <v>-</v>
      </c>
      <c r="W18" s="237" t="e">
        <f t="shared" si="25"/>
        <v>#DIV/0!</v>
      </c>
      <c r="X18" s="238" t="str">
        <f t="shared" si="26"/>
        <v>-</v>
      </c>
      <c r="Y18" s="238" t="str">
        <f t="shared" si="27"/>
        <v>-</v>
      </c>
      <c r="Z18" s="237" t="str">
        <f t="shared" si="28"/>
        <v>-</v>
      </c>
      <c r="AA18" s="239" t="e">
        <f t="shared" si="29"/>
        <v>#DIV/0!</v>
      </c>
      <c r="AB18" s="233" t="e">
        <f t="shared" si="12"/>
        <v>#DIV/0!</v>
      </c>
      <c r="AG18" s="236" t="str">
        <f t="shared" si="30"/>
        <v>ＦＲＰ製地中埋設型パイプ流入</v>
      </c>
      <c r="AH18" s="233">
        <f t="shared" si="31"/>
        <v>0</v>
      </c>
      <c r="AI18" s="233" t="str">
        <f t="shared" si="32"/>
        <v>-</v>
      </c>
      <c r="AJ18" s="237" t="e">
        <f t="shared" si="33"/>
        <v>#N/A</v>
      </c>
      <c r="AK18" s="241" t="e">
        <f t="shared" si="13"/>
        <v>#N/A</v>
      </c>
    </row>
    <row r="19" spans="1:37" ht="20.100000000000001" customHeight="1" x14ac:dyDescent="0.15">
      <c r="A19" s="42">
        <v>112.5</v>
      </c>
      <c r="B19" s="42">
        <v>37.299999999999997</v>
      </c>
      <c r="C19" s="86" t="s">
        <v>143</v>
      </c>
      <c r="D19" s="38" t="s">
        <v>134</v>
      </c>
      <c r="E19" s="38" t="s">
        <v>58</v>
      </c>
      <c r="F19" s="357" t="s">
        <v>615</v>
      </c>
      <c r="G19" s="92">
        <v>112</v>
      </c>
      <c r="H19" s="236" t="str">
        <f t="shared" si="14"/>
        <v>ＦＲＰ製地中埋設型パイプ流入</v>
      </c>
      <c r="I19" s="233">
        <f t="shared" si="15"/>
        <v>0</v>
      </c>
      <c r="J19" s="233" t="str">
        <f t="shared" si="16"/>
        <v>-</v>
      </c>
      <c r="K19" s="237" t="e">
        <f t="shared" si="17"/>
        <v>#N/A</v>
      </c>
      <c r="L19" s="238" t="str">
        <f t="shared" si="18"/>
        <v>-</v>
      </c>
      <c r="M19" s="238" t="e">
        <f t="shared" si="19"/>
        <v>#N/A</v>
      </c>
      <c r="N19" s="237" t="e">
        <f t="shared" si="20"/>
        <v>#N/A</v>
      </c>
      <c r="O19" s="239" t="e">
        <f t="shared" si="21"/>
        <v>#N/A</v>
      </c>
      <c r="P19" s="233" t="e">
        <f t="shared" si="6"/>
        <v>#N/A</v>
      </c>
      <c r="T19" s="236" t="str">
        <f t="shared" si="22"/>
        <v>ＦＲＰ製地中埋設型パイプ流入</v>
      </c>
      <c r="U19" s="233">
        <f t="shared" si="23"/>
        <v>0</v>
      </c>
      <c r="V19" s="233" t="str">
        <f t="shared" si="24"/>
        <v>-</v>
      </c>
      <c r="W19" s="237" t="e">
        <f t="shared" si="25"/>
        <v>#DIV/0!</v>
      </c>
      <c r="X19" s="238" t="str">
        <f t="shared" si="26"/>
        <v>-</v>
      </c>
      <c r="Y19" s="238" t="str">
        <f t="shared" si="27"/>
        <v>-</v>
      </c>
      <c r="Z19" s="237" t="str">
        <f t="shared" si="28"/>
        <v>-</v>
      </c>
      <c r="AA19" s="239" t="e">
        <f t="shared" si="29"/>
        <v>#DIV/0!</v>
      </c>
      <c r="AB19" s="233" t="e">
        <f t="shared" si="12"/>
        <v>#DIV/0!</v>
      </c>
      <c r="AG19" s="236" t="str">
        <f t="shared" si="30"/>
        <v>ＦＲＰ製地中埋設型パイプ流入</v>
      </c>
      <c r="AH19" s="233">
        <f t="shared" si="31"/>
        <v>0</v>
      </c>
      <c r="AI19" s="233" t="str">
        <f t="shared" si="32"/>
        <v>-</v>
      </c>
      <c r="AJ19" s="237" t="e">
        <f t="shared" si="33"/>
        <v>#N/A</v>
      </c>
      <c r="AK19" s="241" t="e">
        <f t="shared" si="13"/>
        <v>#N/A</v>
      </c>
    </row>
    <row r="20" spans="1:37" ht="20.100000000000001" customHeight="1" x14ac:dyDescent="0.15">
      <c r="A20" s="42">
        <v>100</v>
      </c>
      <c r="B20" s="42">
        <v>33.200000000000003</v>
      </c>
      <c r="C20" s="86" t="s">
        <v>143</v>
      </c>
      <c r="D20" s="38" t="s">
        <v>134</v>
      </c>
      <c r="E20" s="38" t="s">
        <v>58</v>
      </c>
      <c r="F20" s="38" t="s">
        <v>60</v>
      </c>
      <c r="G20" s="92"/>
      <c r="H20" s="236" t="str">
        <f t="shared" si="14"/>
        <v>ＦＲＰ製地中埋設型パイプ流入</v>
      </c>
      <c r="I20" s="233">
        <f t="shared" si="15"/>
        <v>0</v>
      </c>
      <c r="J20" s="233" t="str">
        <f t="shared" si="16"/>
        <v>-</v>
      </c>
      <c r="K20" s="237" t="e">
        <f t="shared" si="17"/>
        <v>#N/A</v>
      </c>
      <c r="L20" s="238" t="str">
        <f t="shared" si="18"/>
        <v>-</v>
      </c>
      <c r="M20" s="238" t="e">
        <f t="shared" si="19"/>
        <v>#N/A</v>
      </c>
      <c r="N20" s="237" t="e">
        <f t="shared" si="20"/>
        <v>#N/A</v>
      </c>
      <c r="O20" s="239" t="e">
        <f t="shared" si="21"/>
        <v>#N/A</v>
      </c>
      <c r="P20" s="233" t="e">
        <f t="shared" si="6"/>
        <v>#N/A</v>
      </c>
      <c r="T20" s="236" t="str">
        <f t="shared" si="22"/>
        <v>ＦＲＰ製地中埋設型パイプ流入</v>
      </c>
      <c r="U20" s="233">
        <f t="shared" si="23"/>
        <v>0</v>
      </c>
      <c r="V20" s="233" t="str">
        <f t="shared" si="24"/>
        <v>-</v>
      </c>
      <c r="W20" s="237" t="e">
        <f t="shared" si="25"/>
        <v>#DIV/0!</v>
      </c>
      <c r="X20" s="238" t="str">
        <f t="shared" si="26"/>
        <v>-</v>
      </c>
      <c r="Y20" s="238" t="str">
        <f t="shared" si="27"/>
        <v>-</v>
      </c>
      <c r="Z20" s="237" t="str">
        <f t="shared" si="28"/>
        <v>-</v>
      </c>
      <c r="AA20" s="239" t="e">
        <f t="shared" si="29"/>
        <v>#DIV/0!</v>
      </c>
      <c r="AB20" s="233" t="e">
        <f t="shared" si="12"/>
        <v>#DIV/0!</v>
      </c>
      <c r="AG20" s="236" t="str">
        <f t="shared" si="30"/>
        <v>ＦＲＰ製地中埋設型パイプ流入</v>
      </c>
      <c r="AH20" s="233">
        <f t="shared" si="31"/>
        <v>0</v>
      </c>
      <c r="AI20" s="233" t="str">
        <f t="shared" si="32"/>
        <v>-</v>
      </c>
      <c r="AJ20" s="237" t="e">
        <f t="shared" si="33"/>
        <v>#N/A</v>
      </c>
      <c r="AK20" s="241" t="e">
        <f t="shared" si="13"/>
        <v>#N/A</v>
      </c>
    </row>
    <row r="21" spans="1:37" ht="20.100000000000001" customHeight="1" x14ac:dyDescent="0.15">
      <c r="A21" s="42">
        <v>80</v>
      </c>
      <c r="B21" s="42">
        <v>26.5</v>
      </c>
      <c r="C21" s="86" t="s">
        <v>143</v>
      </c>
      <c r="D21" s="38" t="s">
        <v>134</v>
      </c>
      <c r="E21" s="38" t="s">
        <v>58</v>
      </c>
      <c r="F21" s="38" t="s">
        <v>68</v>
      </c>
      <c r="G21" s="92"/>
      <c r="H21" s="236" t="str">
        <f t="shared" si="14"/>
        <v>ＦＲＰ製地中埋設型パイプ流入</v>
      </c>
      <c r="I21" s="233">
        <f t="shared" si="15"/>
        <v>0</v>
      </c>
      <c r="J21" s="233" t="str">
        <f t="shared" si="16"/>
        <v>-</v>
      </c>
      <c r="K21" s="237" t="e">
        <f t="shared" si="17"/>
        <v>#N/A</v>
      </c>
      <c r="L21" s="238" t="str">
        <f t="shared" si="18"/>
        <v>-</v>
      </c>
      <c r="M21" s="238" t="e">
        <f t="shared" si="19"/>
        <v>#N/A</v>
      </c>
      <c r="N21" s="237" t="e">
        <f t="shared" si="20"/>
        <v>#N/A</v>
      </c>
      <c r="O21" s="239" t="e">
        <f t="shared" si="21"/>
        <v>#N/A</v>
      </c>
      <c r="P21" s="233" t="e">
        <f t="shared" si="6"/>
        <v>#N/A</v>
      </c>
      <c r="T21" s="236" t="str">
        <f t="shared" si="22"/>
        <v>ＦＲＰ製地中埋設型パイプ流入</v>
      </c>
      <c r="U21" s="233">
        <f t="shared" si="23"/>
        <v>0</v>
      </c>
      <c r="V21" s="233" t="str">
        <f t="shared" si="24"/>
        <v>-</v>
      </c>
      <c r="W21" s="237" t="e">
        <f t="shared" si="25"/>
        <v>#DIV/0!</v>
      </c>
      <c r="X21" s="238" t="str">
        <f t="shared" si="26"/>
        <v>-</v>
      </c>
      <c r="Y21" s="238" t="str">
        <f t="shared" si="27"/>
        <v>-</v>
      </c>
      <c r="Z21" s="237" t="str">
        <f t="shared" si="28"/>
        <v>-</v>
      </c>
      <c r="AA21" s="239" t="e">
        <f t="shared" si="29"/>
        <v>#DIV/0!</v>
      </c>
      <c r="AB21" s="233" t="e">
        <f t="shared" si="12"/>
        <v>#DIV/0!</v>
      </c>
      <c r="AG21" s="236" t="str">
        <f t="shared" si="30"/>
        <v>ＦＲＰ製地中埋設型パイプ流入</v>
      </c>
      <c r="AH21" s="233">
        <f t="shared" si="31"/>
        <v>0</v>
      </c>
      <c r="AI21" s="233" t="str">
        <f t="shared" si="32"/>
        <v>-</v>
      </c>
      <c r="AJ21" s="237" t="e">
        <f t="shared" si="33"/>
        <v>#N/A</v>
      </c>
      <c r="AK21" s="241" t="e">
        <f t="shared" si="13"/>
        <v>#N/A</v>
      </c>
    </row>
    <row r="22" spans="1:37" ht="20.100000000000001" customHeight="1" x14ac:dyDescent="0.15">
      <c r="A22" s="42">
        <v>75</v>
      </c>
      <c r="B22" s="42">
        <v>24.9</v>
      </c>
      <c r="C22" s="86" t="s">
        <v>143</v>
      </c>
      <c r="D22" s="38" t="s">
        <v>134</v>
      </c>
      <c r="E22" s="38" t="s">
        <v>58</v>
      </c>
      <c r="F22" s="357" t="s">
        <v>626</v>
      </c>
      <c r="G22" s="92">
        <v>75</v>
      </c>
      <c r="H22" s="236" t="str">
        <f t="shared" si="14"/>
        <v>ＦＲＰ製地中埋設型パイプ流入</v>
      </c>
      <c r="I22" s="233">
        <f t="shared" si="15"/>
        <v>0</v>
      </c>
      <c r="J22" s="233" t="str">
        <f t="shared" si="16"/>
        <v>-</v>
      </c>
      <c r="K22" s="237" t="e">
        <f t="shared" si="17"/>
        <v>#N/A</v>
      </c>
      <c r="L22" s="238" t="str">
        <f t="shared" si="18"/>
        <v>-</v>
      </c>
      <c r="M22" s="238" t="e">
        <f t="shared" si="19"/>
        <v>#N/A</v>
      </c>
      <c r="N22" s="237" t="e">
        <f t="shared" si="20"/>
        <v>#N/A</v>
      </c>
      <c r="O22" s="239" t="e">
        <f t="shared" si="21"/>
        <v>#N/A</v>
      </c>
      <c r="P22" s="233" t="e">
        <f t="shared" si="6"/>
        <v>#N/A</v>
      </c>
      <c r="T22" s="236" t="str">
        <f t="shared" si="22"/>
        <v>ＦＲＰ製地中埋設型パイプ流入</v>
      </c>
      <c r="U22" s="233">
        <f t="shared" si="23"/>
        <v>0</v>
      </c>
      <c r="V22" s="233" t="str">
        <f t="shared" si="24"/>
        <v>-</v>
      </c>
      <c r="W22" s="237" t="e">
        <f t="shared" si="25"/>
        <v>#DIV/0!</v>
      </c>
      <c r="X22" s="238" t="str">
        <f t="shared" si="26"/>
        <v>-</v>
      </c>
      <c r="Y22" s="238" t="str">
        <f t="shared" si="27"/>
        <v>-</v>
      </c>
      <c r="Z22" s="237" t="str">
        <f t="shared" si="28"/>
        <v>-</v>
      </c>
      <c r="AA22" s="239" t="e">
        <f t="shared" si="29"/>
        <v>#DIV/0!</v>
      </c>
      <c r="AB22" s="233" t="e">
        <f t="shared" si="12"/>
        <v>#DIV/0!</v>
      </c>
      <c r="AG22" s="236" t="str">
        <f t="shared" si="30"/>
        <v>ＦＲＰ製地中埋設型パイプ流入</v>
      </c>
      <c r="AH22" s="233">
        <f t="shared" si="31"/>
        <v>0</v>
      </c>
      <c r="AI22" s="233" t="str">
        <f t="shared" si="32"/>
        <v>-</v>
      </c>
      <c r="AJ22" s="237" t="e">
        <f t="shared" si="33"/>
        <v>#N/A</v>
      </c>
      <c r="AK22" s="241" t="e">
        <f t="shared" si="13"/>
        <v>#N/A</v>
      </c>
    </row>
    <row r="23" spans="1:37" ht="20.100000000000001" customHeight="1" x14ac:dyDescent="0.15">
      <c r="A23" s="42">
        <v>60.000100000000003</v>
      </c>
      <c r="B23" s="42">
        <v>19.899999999999999</v>
      </c>
      <c r="C23" s="86" t="s">
        <v>143</v>
      </c>
      <c r="D23" s="38" t="s">
        <v>134</v>
      </c>
      <c r="E23" s="38" t="s">
        <v>58</v>
      </c>
      <c r="F23" s="357" t="s">
        <v>627</v>
      </c>
      <c r="G23" s="92">
        <v>60</v>
      </c>
      <c r="H23" s="236" t="str">
        <f t="shared" si="14"/>
        <v>ＦＲＰ製地中埋設型パイプ流入</v>
      </c>
      <c r="I23" s="233">
        <f t="shared" si="15"/>
        <v>0</v>
      </c>
      <c r="J23" s="233" t="str">
        <f t="shared" si="16"/>
        <v>-</v>
      </c>
      <c r="K23" s="237" t="e">
        <f t="shared" si="17"/>
        <v>#N/A</v>
      </c>
      <c r="L23" s="238" t="str">
        <f t="shared" si="18"/>
        <v>-</v>
      </c>
      <c r="M23" s="238" t="e">
        <f t="shared" si="19"/>
        <v>#N/A</v>
      </c>
      <c r="N23" s="237" t="e">
        <f t="shared" si="20"/>
        <v>#N/A</v>
      </c>
      <c r="O23" s="239" t="e">
        <f t="shared" si="21"/>
        <v>#N/A</v>
      </c>
      <c r="P23" s="233" t="e">
        <f t="shared" si="6"/>
        <v>#N/A</v>
      </c>
      <c r="T23" s="236" t="str">
        <f t="shared" si="22"/>
        <v>ＦＲＰ製地中埋設型パイプ流入</v>
      </c>
      <c r="U23" s="233">
        <f t="shared" si="23"/>
        <v>0</v>
      </c>
      <c r="V23" s="233" t="str">
        <f>IF(U23=1, A23,"-")</f>
        <v>-</v>
      </c>
      <c r="W23" s="237" t="e">
        <f>IF(V23&gt;=V$3,V23,"-")</f>
        <v>#DIV/0!</v>
      </c>
      <c r="X23" s="238" t="str">
        <f t="shared" si="26"/>
        <v>-</v>
      </c>
      <c r="Y23" s="238" t="str">
        <f t="shared" si="27"/>
        <v>-</v>
      </c>
      <c r="Z23" s="237" t="str">
        <f t="shared" si="28"/>
        <v>-</v>
      </c>
      <c r="AA23" s="239" t="e">
        <f t="shared" si="29"/>
        <v>#DIV/0!</v>
      </c>
      <c r="AB23" s="233" t="e">
        <f t="shared" si="12"/>
        <v>#DIV/0!</v>
      </c>
      <c r="AG23" s="236" t="str">
        <f t="shared" si="30"/>
        <v>ＦＲＰ製地中埋設型パイプ流入</v>
      </c>
      <c r="AH23" s="233">
        <f t="shared" si="31"/>
        <v>0</v>
      </c>
      <c r="AI23" s="233" t="str">
        <f t="shared" si="32"/>
        <v>-</v>
      </c>
      <c r="AJ23" s="237" t="e">
        <f t="shared" si="33"/>
        <v>#N/A</v>
      </c>
      <c r="AK23" s="241" t="e">
        <f t="shared" si="13"/>
        <v>#N/A</v>
      </c>
    </row>
    <row r="24" spans="1:37" ht="20.100000000000001" customHeight="1" x14ac:dyDescent="0.15">
      <c r="A24" s="152">
        <v>60</v>
      </c>
      <c r="B24" s="42">
        <v>19.899999999999999</v>
      </c>
      <c r="C24" s="86" t="s">
        <v>143</v>
      </c>
      <c r="D24" s="38" t="s">
        <v>134</v>
      </c>
      <c r="E24" s="38" t="s">
        <v>58</v>
      </c>
      <c r="F24" s="151" t="s">
        <v>192</v>
      </c>
      <c r="G24" s="92"/>
      <c r="H24" s="236" t="str">
        <f t="shared" si="14"/>
        <v>ＦＲＰ製地中埋設型パイプ流入</v>
      </c>
      <c r="I24" s="233">
        <f t="shared" si="15"/>
        <v>0</v>
      </c>
      <c r="J24" s="233" t="str">
        <f t="shared" si="16"/>
        <v>-</v>
      </c>
      <c r="K24" s="237" t="e">
        <f t="shared" si="17"/>
        <v>#N/A</v>
      </c>
      <c r="L24" s="238" t="str">
        <f t="shared" si="18"/>
        <v>-</v>
      </c>
      <c r="M24" s="238" t="e">
        <f t="shared" si="19"/>
        <v>#N/A</v>
      </c>
      <c r="N24" s="237" t="e">
        <f t="shared" si="20"/>
        <v>#N/A</v>
      </c>
      <c r="O24" s="239" t="e">
        <f t="shared" si="21"/>
        <v>#N/A</v>
      </c>
      <c r="P24" s="233" t="e">
        <f t="shared" si="6"/>
        <v>#N/A</v>
      </c>
      <c r="T24" s="236" t="str">
        <f t="shared" si="22"/>
        <v>ＦＲＰ製地中埋設型パイプ流入</v>
      </c>
      <c r="U24" s="233">
        <f t="shared" si="23"/>
        <v>0</v>
      </c>
      <c r="V24" s="233" t="str">
        <f t="shared" si="24"/>
        <v>-</v>
      </c>
      <c r="W24" s="237" t="e">
        <f t="shared" si="25"/>
        <v>#DIV/0!</v>
      </c>
      <c r="X24" s="238" t="str">
        <f t="shared" si="26"/>
        <v>-</v>
      </c>
      <c r="Y24" s="238" t="str">
        <f t="shared" si="27"/>
        <v>-</v>
      </c>
      <c r="Z24" s="237" t="str">
        <f t="shared" si="28"/>
        <v>-</v>
      </c>
      <c r="AA24" s="239" t="e">
        <f t="shared" si="29"/>
        <v>#DIV/0!</v>
      </c>
      <c r="AB24" s="233" t="e">
        <f t="shared" si="12"/>
        <v>#DIV/0!</v>
      </c>
      <c r="AG24" s="236" t="str">
        <f t="shared" si="30"/>
        <v>ＦＲＰ製地中埋設型パイプ流入</v>
      </c>
      <c r="AH24" s="233">
        <f t="shared" si="31"/>
        <v>0</v>
      </c>
      <c r="AI24" s="233" t="str">
        <f t="shared" si="32"/>
        <v>-</v>
      </c>
      <c r="AJ24" s="237" t="e">
        <f t="shared" si="33"/>
        <v>#N/A</v>
      </c>
      <c r="AK24" s="241" t="e">
        <f t="shared" si="13"/>
        <v>#N/A</v>
      </c>
    </row>
    <row r="25" spans="1:37" ht="20.100000000000001" customHeight="1" x14ac:dyDescent="0.15">
      <c r="A25" s="42">
        <v>37.5</v>
      </c>
      <c r="B25" s="42">
        <v>12.4</v>
      </c>
      <c r="C25" s="86" t="s">
        <v>143</v>
      </c>
      <c r="D25" s="38" t="s">
        <v>134</v>
      </c>
      <c r="E25" s="38" t="s">
        <v>58</v>
      </c>
      <c r="F25" s="357" t="s">
        <v>625</v>
      </c>
      <c r="G25" s="92">
        <v>37</v>
      </c>
      <c r="H25" s="236" t="str">
        <f t="shared" si="14"/>
        <v>ＦＲＰ製地中埋設型パイプ流入</v>
      </c>
      <c r="I25" s="233">
        <f t="shared" si="15"/>
        <v>0</v>
      </c>
      <c r="J25" s="233" t="str">
        <f t="shared" si="16"/>
        <v>-</v>
      </c>
      <c r="K25" s="237" t="e">
        <f t="shared" si="17"/>
        <v>#N/A</v>
      </c>
      <c r="L25" s="238" t="str">
        <f t="shared" si="18"/>
        <v>-</v>
      </c>
      <c r="M25" s="238" t="e">
        <f t="shared" si="19"/>
        <v>#N/A</v>
      </c>
      <c r="N25" s="237" t="e">
        <f t="shared" si="20"/>
        <v>#N/A</v>
      </c>
      <c r="O25" s="239" t="e">
        <f t="shared" si="21"/>
        <v>#N/A</v>
      </c>
      <c r="P25" s="233" t="e">
        <f t="shared" si="6"/>
        <v>#N/A</v>
      </c>
      <c r="T25" s="236" t="str">
        <f t="shared" si="22"/>
        <v>ＦＲＰ製地中埋設型パイプ流入</v>
      </c>
      <c r="U25" s="233">
        <f t="shared" si="23"/>
        <v>0</v>
      </c>
      <c r="V25" s="233" t="str">
        <f t="shared" si="24"/>
        <v>-</v>
      </c>
      <c r="W25" s="237" t="e">
        <f t="shared" si="25"/>
        <v>#DIV/0!</v>
      </c>
      <c r="X25" s="238" t="str">
        <f t="shared" si="26"/>
        <v>-</v>
      </c>
      <c r="Y25" s="238" t="str">
        <f t="shared" si="27"/>
        <v>-</v>
      </c>
      <c r="Z25" s="237" t="str">
        <f t="shared" si="28"/>
        <v>-</v>
      </c>
      <c r="AA25" s="239" t="e">
        <f t="shared" si="29"/>
        <v>#DIV/0!</v>
      </c>
      <c r="AB25" s="233" t="e">
        <f t="shared" si="12"/>
        <v>#DIV/0!</v>
      </c>
      <c r="AG25" s="236" t="str">
        <f t="shared" si="30"/>
        <v>ＦＲＰ製地中埋設型パイプ流入</v>
      </c>
      <c r="AH25" s="233">
        <f t="shared" si="31"/>
        <v>0</v>
      </c>
      <c r="AI25" s="233" t="str">
        <f t="shared" si="32"/>
        <v>-</v>
      </c>
      <c r="AJ25" s="237" t="e">
        <f t="shared" si="33"/>
        <v>#N/A</v>
      </c>
      <c r="AK25" s="241" t="e">
        <f t="shared" si="13"/>
        <v>#N/A</v>
      </c>
    </row>
    <row r="26" spans="1:37" ht="20.100000000000001" customHeight="1" x14ac:dyDescent="0.15">
      <c r="A26" s="42">
        <v>22.5</v>
      </c>
      <c r="B26" s="42">
        <v>7.4</v>
      </c>
      <c r="C26" s="86" t="s">
        <v>143</v>
      </c>
      <c r="D26" s="38" t="s">
        <v>134</v>
      </c>
      <c r="E26" s="38" t="s">
        <v>58</v>
      </c>
      <c r="F26" s="357" t="s">
        <v>622</v>
      </c>
      <c r="G26" s="92">
        <v>22</v>
      </c>
      <c r="H26" s="236" t="str">
        <f t="shared" si="14"/>
        <v>ＦＲＰ製地中埋設型パイプ流入</v>
      </c>
      <c r="I26" s="233">
        <f t="shared" si="15"/>
        <v>0</v>
      </c>
      <c r="J26" s="233" t="str">
        <f t="shared" si="16"/>
        <v>-</v>
      </c>
      <c r="K26" s="237" t="e">
        <f t="shared" si="17"/>
        <v>#N/A</v>
      </c>
      <c r="L26" s="238" t="str">
        <f t="shared" si="18"/>
        <v>-</v>
      </c>
      <c r="M26" s="238" t="e">
        <f t="shared" si="19"/>
        <v>#N/A</v>
      </c>
      <c r="N26" s="237" t="e">
        <f t="shared" si="20"/>
        <v>#N/A</v>
      </c>
      <c r="O26" s="239" t="e">
        <f t="shared" si="21"/>
        <v>#N/A</v>
      </c>
      <c r="P26" s="233" t="e">
        <f t="shared" si="6"/>
        <v>#N/A</v>
      </c>
      <c r="T26" s="236" t="str">
        <f t="shared" si="22"/>
        <v>ＦＲＰ製地中埋設型パイプ流入</v>
      </c>
      <c r="U26" s="233">
        <f t="shared" si="23"/>
        <v>0</v>
      </c>
      <c r="V26" s="233" t="str">
        <f t="shared" si="24"/>
        <v>-</v>
      </c>
      <c r="W26" s="237" t="e">
        <f t="shared" si="25"/>
        <v>#DIV/0!</v>
      </c>
      <c r="X26" s="238" t="str">
        <f t="shared" si="26"/>
        <v>-</v>
      </c>
      <c r="Y26" s="238" t="str">
        <f t="shared" si="27"/>
        <v>-</v>
      </c>
      <c r="Z26" s="237" t="str">
        <f t="shared" si="28"/>
        <v>-</v>
      </c>
      <c r="AA26" s="239" t="e">
        <f t="shared" si="29"/>
        <v>#DIV/0!</v>
      </c>
      <c r="AB26" s="233" t="e">
        <f t="shared" si="12"/>
        <v>#DIV/0!</v>
      </c>
      <c r="AG26" s="236" t="str">
        <f t="shared" si="30"/>
        <v>ＦＲＰ製地中埋設型パイプ流入</v>
      </c>
      <c r="AH26" s="233">
        <f t="shared" si="31"/>
        <v>0</v>
      </c>
      <c r="AI26" s="233" t="str">
        <f t="shared" si="32"/>
        <v>-</v>
      </c>
      <c r="AJ26" s="237" t="e">
        <f t="shared" si="33"/>
        <v>#N/A</v>
      </c>
      <c r="AK26" s="241" t="e">
        <f t="shared" si="13"/>
        <v>#N/A</v>
      </c>
    </row>
    <row r="27" spans="1:37" ht="20.100000000000001" customHeight="1" x14ac:dyDescent="0.15">
      <c r="A27" s="42">
        <v>200</v>
      </c>
      <c r="B27" s="42">
        <v>66.400000000000006</v>
      </c>
      <c r="C27" s="86" t="s">
        <v>143</v>
      </c>
      <c r="D27" s="38" t="s">
        <v>134</v>
      </c>
      <c r="E27" s="38" t="s">
        <v>59</v>
      </c>
      <c r="F27" s="38" t="s">
        <v>63</v>
      </c>
      <c r="G27" s="92"/>
      <c r="H27" s="236" t="str">
        <f t="shared" si="14"/>
        <v>ＦＲＰ製地中埋設型側溝流入</v>
      </c>
      <c r="I27" s="233">
        <f t="shared" si="15"/>
        <v>0</v>
      </c>
      <c r="J27" s="233" t="str">
        <f t="shared" si="16"/>
        <v>-</v>
      </c>
      <c r="K27" s="237" t="e">
        <f t="shared" si="17"/>
        <v>#N/A</v>
      </c>
      <c r="L27" s="238" t="str">
        <f t="shared" si="18"/>
        <v>-</v>
      </c>
      <c r="M27" s="238" t="e">
        <f t="shared" si="19"/>
        <v>#N/A</v>
      </c>
      <c r="N27" s="237" t="e">
        <f t="shared" si="20"/>
        <v>#N/A</v>
      </c>
      <c r="O27" s="239" t="e">
        <f t="shared" si="21"/>
        <v>#N/A</v>
      </c>
      <c r="P27" s="233" t="e">
        <f t="shared" si="6"/>
        <v>#N/A</v>
      </c>
      <c r="T27" s="236" t="str">
        <f t="shared" si="22"/>
        <v>ＦＲＰ製地中埋設型側溝流入</v>
      </c>
      <c r="U27" s="233">
        <f t="shared" si="23"/>
        <v>0</v>
      </c>
      <c r="V27" s="233" t="str">
        <f t="shared" si="24"/>
        <v>-</v>
      </c>
      <c r="W27" s="237" t="e">
        <f t="shared" si="25"/>
        <v>#DIV/0!</v>
      </c>
      <c r="X27" s="238" t="str">
        <f t="shared" si="26"/>
        <v>-</v>
      </c>
      <c r="Y27" s="238" t="str">
        <f t="shared" si="27"/>
        <v>-</v>
      </c>
      <c r="Z27" s="237" t="str">
        <f t="shared" si="28"/>
        <v>-</v>
      </c>
      <c r="AA27" s="239" t="e">
        <f t="shared" si="29"/>
        <v>#DIV/0!</v>
      </c>
      <c r="AB27" s="233" t="e">
        <f t="shared" si="12"/>
        <v>#DIV/0!</v>
      </c>
      <c r="AG27" s="236" t="str">
        <f t="shared" si="30"/>
        <v>ＦＲＰ製地中埋設型側溝流入</v>
      </c>
      <c r="AH27" s="233">
        <f t="shared" si="31"/>
        <v>0</v>
      </c>
      <c r="AI27" s="233" t="str">
        <f t="shared" si="32"/>
        <v>-</v>
      </c>
      <c r="AJ27" s="237" t="e">
        <f t="shared" si="33"/>
        <v>#N/A</v>
      </c>
      <c r="AK27" s="241" t="e">
        <f t="shared" si="13"/>
        <v>#N/A</v>
      </c>
    </row>
    <row r="28" spans="1:37" ht="20.100000000000001" customHeight="1" x14ac:dyDescent="0.15">
      <c r="A28" s="42">
        <v>160</v>
      </c>
      <c r="B28" s="42">
        <v>53.1</v>
      </c>
      <c r="C28" s="86" t="s">
        <v>143</v>
      </c>
      <c r="D28" s="38" t="s">
        <v>134</v>
      </c>
      <c r="E28" s="38" t="s">
        <v>59</v>
      </c>
      <c r="F28" s="38" t="s">
        <v>64</v>
      </c>
      <c r="G28" s="92"/>
      <c r="H28" s="236" t="str">
        <f t="shared" si="14"/>
        <v>ＦＲＰ製地中埋設型側溝流入</v>
      </c>
      <c r="I28" s="233">
        <f t="shared" si="15"/>
        <v>0</v>
      </c>
      <c r="J28" s="233" t="str">
        <f t="shared" si="16"/>
        <v>-</v>
      </c>
      <c r="K28" s="237" t="e">
        <f t="shared" si="17"/>
        <v>#N/A</v>
      </c>
      <c r="L28" s="238" t="str">
        <f t="shared" si="18"/>
        <v>-</v>
      </c>
      <c r="M28" s="238" t="e">
        <f t="shared" si="19"/>
        <v>#N/A</v>
      </c>
      <c r="N28" s="237" t="e">
        <f t="shared" si="20"/>
        <v>#N/A</v>
      </c>
      <c r="O28" s="239" t="e">
        <f t="shared" si="21"/>
        <v>#N/A</v>
      </c>
      <c r="P28" s="233" t="e">
        <f t="shared" si="6"/>
        <v>#N/A</v>
      </c>
      <c r="T28" s="236" t="str">
        <f t="shared" si="22"/>
        <v>ＦＲＰ製地中埋設型側溝流入</v>
      </c>
      <c r="U28" s="233">
        <f t="shared" si="23"/>
        <v>0</v>
      </c>
      <c r="V28" s="233" t="str">
        <f t="shared" si="24"/>
        <v>-</v>
      </c>
      <c r="W28" s="237" t="e">
        <f t="shared" si="25"/>
        <v>#DIV/0!</v>
      </c>
      <c r="X28" s="238" t="str">
        <f t="shared" si="26"/>
        <v>-</v>
      </c>
      <c r="Y28" s="238" t="str">
        <f t="shared" si="27"/>
        <v>-</v>
      </c>
      <c r="Z28" s="237" t="str">
        <f t="shared" si="28"/>
        <v>-</v>
      </c>
      <c r="AA28" s="239" t="e">
        <f t="shared" si="29"/>
        <v>#DIV/0!</v>
      </c>
      <c r="AB28" s="233" t="e">
        <f t="shared" si="12"/>
        <v>#DIV/0!</v>
      </c>
      <c r="AG28" s="236" t="str">
        <f t="shared" si="30"/>
        <v>ＦＲＰ製地中埋設型側溝流入</v>
      </c>
      <c r="AH28" s="233">
        <f t="shared" si="31"/>
        <v>0</v>
      </c>
      <c r="AI28" s="233" t="str">
        <f t="shared" si="32"/>
        <v>-</v>
      </c>
      <c r="AJ28" s="237" t="e">
        <f t="shared" si="33"/>
        <v>#N/A</v>
      </c>
      <c r="AK28" s="241" t="e">
        <f t="shared" si="13"/>
        <v>#N/A</v>
      </c>
    </row>
    <row r="29" spans="1:37" ht="20.100000000000001" customHeight="1" x14ac:dyDescent="0.15">
      <c r="A29" s="42">
        <v>130</v>
      </c>
      <c r="B29" s="42">
        <v>43.1</v>
      </c>
      <c r="C29" s="86" t="s">
        <v>143</v>
      </c>
      <c r="D29" s="38" t="s">
        <v>134</v>
      </c>
      <c r="E29" s="38" t="s">
        <v>59</v>
      </c>
      <c r="F29" s="38" t="s">
        <v>65</v>
      </c>
      <c r="G29" s="92"/>
      <c r="H29" s="236" t="str">
        <f t="shared" si="14"/>
        <v>ＦＲＰ製地中埋設型側溝流入</v>
      </c>
      <c r="I29" s="233">
        <f t="shared" si="15"/>
        <v>0</v>
      </c>
      <c r="J29" s="233" t="str">
        <f t="shared" si="16"/>
        <v>-</v>
      </c>
      <c r="K29" s="237" t="e">
        <f t="shared" si="17"/>
        <v>#N/A</v>
      </c>
      <c r="L29" s="238" t="str">
        <f t="shared" si="18"/>
        <v>-</v>
      </c>
      <c r="M29" s="238" t="e">
        <f t="shared" si="19"/>
        <v>#N/A</v>
      </c>
      <c r="N29" s="237" t="e">
        <f t="shared" si="20"/>
        <v>#N/A</v>
      </c>
      <c r="O29" s="239" t="e">
        <f t="shared" si="21"/>
        <v>#N/A</v>
      </c>
      <c r="P29" s="233" t="e">
        <f t="shared" si="6"/>
        <v>#N/A</v>
      </c>
      <c r="T29" s="236" t="str">
        <f t="shared" si="22"/>
        <v>ＦＲＰ製地中埋設型側溝流入</v>
      </c>
      <c r="U29" s="233">
        <f t="shared" si="23"/>
        <v>0</v>
      </c>
      <c r="V29" s="233" t="str">
        <f t="shared" si="24"/>
        <v>-</v>
      </c>
      <c r="W29" s="237" t="e">
        <f t="shared" si="25"/>
        <v>#DIV/0!</v>
      </c>
      <c r="X29" s="238" t="str">
        <f t="shared" si="26"/>
        <v>-</v>
      </c>
      <c r="Y29" s="238" t="str">
        <f t="shared" si="27"/>
        <v>-</v>
      </c>
      <c r="Z29" s="237" t="str">
        <f t="shared" si="28"/>
        <v>-</v>
      </c>
      <c r="AA29" s="239" t="e">
        <f t="shared" si="29"/>
        <v>#DIV/0!</v>
      </c>
      <c r="AB29" s="233" t="e">
        <f t="shared" si="12"/>
        <v>#DIV/0!</v>
      </c>
      <c r="AG29" s="236" t="str">
        <f t="shared" si="30"/>
        <v>ＦＲＰ製地中埋設型側溝流入</v>
      </c>
      <c r="AH29" s="233">
        <f t="shared" si="31"/>
        <v>0</v>
      </c>
      <c r="AI29" s="233" t="str">
        <f t="shared" si="32"/>
        <v>-</v>
      </c>
      <c r="AJ29" s="237" t="e">
        <f t="shared" si="33"/>
        <v>#N/A</v>
      </c>
      <c r="AK29" s="241" t="e">
        <f t="shared" si="13"/>
        <v>#N/A</v>
      </c>
    </row>
    <row r="30" spans="1:37" ht="20.100000000000001" customHeight="1" x14ac:dyDescent="0.15">
      <c r="A30" s="42">
        <v>100</v>
      </c>
      <c r="B30" s="42">
        <v>33.200000000000003</v>
      </c>
      <c r="C30" s="86" t="s">
        <v>143</v>
      </c>
      <c r="D30" s="38" t="s">
        <v>134</v>
      </c>
      <c r="E30" s="38" t="s">
        <v>59</v>
      </c>
      <c r="F30" s="38" t="s">
        <v>66</v>
      </c>
      <c r="G30" s="92"/>
      <c r="H30" s="236" t="str">
        <f t="shared" si="14"/>
        <v>ＦＲＰ製地中埋設型側溝流入</v>
      </c>
      <c r="I30" s="233">
        <f t="shared" si="15"/>
        <v>0</v>
      </c>
      <c r="J30" s="233" t="str">
        <f t="shared" si="16"/>
        <v>-</v>
      </c>
      <c r="K30" s="237" t="e">
        <f t="shared" si="17"/>
        <v>#N/A</v>
      </c>
      <c r="L30" s="238" t="str">
        <f t="shared" si="18"/>
        <v>-</v>
      </c>
      <c r="M30" s="238" t="e">
        <f t="shared" si="19"/>
        <v>#N/A</v>
      </c>
      <c r="N30" s="237" t="e">
        <f t="shared" si="20"/>
        <v>#N/A</v>
      </c>
      <c r="O30" s="239" t="e">
        <f t="shared" si="21"/>
        <v>#N/A</v>
      </c>
      <c r="P30" s="233" t="e">
        <f t="shared" si="6"/>
        <v>#N/A</v>
      </c>
      <c r="T30" s="236" t="str">
        <f t="shared" si="22"/>
        <v>ＦＲＰ製地中埋設型側溝流入</v>
      </c>
      <c r="U30" s="233">
        <f t="shared" si="23"/>
        <v>0</v>
      </c>
      <c r="V30" s="233" t="str">
        <f t="shared" si="24"/>
        <v>-</v>
      </c>
      <c r="W30" s="237" t="e">
        <f t="shared" si="25"/>
        <v>#DIV/0!</v>
      </c>
      <c r="X30" s="238" t="str">
        <f t="shared" si="26"/>
        <v>-</v>
      </c>
      <c r="Y30" s="238" t="str">
        <f t="shared" si="27"/>
        <v>-</v>
      </c>
      <c r="Z30" s="237" t="str">
        <f t="shared" si="28"/>
        <v>-</v>
      </c>
      <c r="AA30" s="239" t="e">
        <f t="shared" si="29"/>
        <v>#DIV/0!</v>
      </c>
      <c r="AB30" s="233" t="e">
        <f t="shared" si="12"/>
        <v>#DIV/0!</v>
      </c>
      <c r="AG30" s="236" t="str">
        <f t="shared" si="30"/>
        <v>ＦＲＰ製地中埋設型側溝流入</v>
      </c>
      <c r="AH30" s="233">
        <f t="shared" si="31"/>
        <v>0</v>
      </c>
      <c r="AI30" s="233" t="str">
        <f t="shared" si="32"/>
        <v>-</v>
      </c>
      <c r="AJ30" s="237" t="e">
        <f t="shared" si="33"/>
        <v>#N/A</v>
      </c>
      <c r="AK30" s="241" t="e">
        <f t="shared" si="13"/>
        <v>#N/A</v>
      </c>
    </row>
    <row r="31" spans="1:37" ht="20.100000000000001" customHeight="1" x14ac:dyDescent="0.15">
      <c r="A31" s="42">
        <v>80</v>
      </c>
      <c r="B31" s="42">
        <v>26.5</v>
      </c>
      <c r="C31" s="86" t="s">
        <v>143</v>
      </c>
      <c r="D31" s="38" t="s">
        <v>134</v>
      </c>
      <c r="E31" s="38" t="s">
        <v>59</v>
      </c>
      <c r="F31" s="38" t="s">
        <v>67</v>
      </c>
      <c r="G31" s="92"/>
      <c r="H31" s="236" t="str">
        <f t="shared" si="14"/>
        <v>ＦＲＰ製地中埋設型側溝流入</v>
      </c>
      <c r="I31" s="233">
        <f t="shared" si="15"/>
        <v>0</v>
      </c>
      <c r="J31" s="233" t="str">
        <f t="shared" si="16"/>
        <v>-</v>
      </c>
      <c r="K31" s="237" t="e">
        <f t="shared" si="17"/>
        <v>#N/A</v>
      </c>
      <c r="L31" s="238" t="str">
        <f t="shared" si="18"/>
        <v>-</v>
      </c>
      <c r="M31" s="238" t="e">
        <f t="shared" si="19"/>
        <v>#N/A</v>
      </c>
      <c r="N31" s="237" t="e">
        <f t="shared" si="20"/>
        <v>#N/A</v>
      </c>
      <c r="O31" s="239" t="e">
        <f t="shared" si="21"/>
        <v>#N/A</v>
      </c>
      <c r="P31" s="233" t="e">
        <f t="shared" si="6"/>
        <v>#N/A</v>
      </c>
      <c r="T31" s="236" t="str">
        <f t="shared" si="22"/>
        <v>ＦＲＰ製地中埋設型側溝流入</v>
      </c>
      <c r="U31" s="233">
        <f t="shared" si="23"/>
        <v>0</v>
      </c>
      <c r="V31" s="233" t="str">
        <f t="shared" si="24"/>
        <v>-</v>
      </c>
      <c r="W31" s="237" t="e">
        <f t="shared" si="25"/>
        <v>#DIV/0!</v>
      </c>
      <c r="X31" s="238" t="str">
        <f t="shared" si="26"/>
        <v>-</v>
      </c>
      <c r="Y31" s="238" t="str">
        <f t="shared" si="27"/>
        <v>-</v>
      </c>
      <c r="Z31" s="237" t="str">
        <f t="shared" si="28"/>
        <v>-</v>
      </c>
      <c r="AA31" s="239" t="e">
        <f t="shared" si="29"/>
        <v>#DIV/0!</v>
      </c>
      <c r="AB31" s="233" t="e">
        <f t="shared" si="12"/>
        <v>#DIV/0!</v>
      </c>
      <c r="AG31" s="236" t="str">
        <f t="shared" si="30"/>
        <v>ＦＲＰ製地中埋設型側溝流入</v>
      </c>
      <c r="AH31" s="233">
        <f t="shared" si="31"/>
        <v>0</v>
      </c>
      <c r="AI31" s="233" t="str">
        <f t="shared" si="32"/>
        <v>-</v>
      </c>
      <c r="AJ31" s="237" t="e">
        <f t="shared" si="33"/>
        <v>#N/A</v>
      </c>
      <c r="AK31" s="241" t="e">
        <f t="shared" si="13"/>
        <v>#N/A</v>
      </c>
    </row>
    <row r="32" spans="1:37" ht="20.100000000000001" customHeight="1" x14ac:dyDescent="0.15">
      <c r="A32" s="42">
        <v>75</v>
      </c>
      <c r="B32" s="42">
        <v>24.9</v>
      </c>
      <c r="C32" s="86" t="s">
        <v>143</v>
      </c>
      <c r="D32" s="38" t="s">
        <v>134</v>
      </c>
      <c r="E32" s="38" t="s">
        <v>59</v>
      </c>
      <c r="F32" s="357" t="s">
        <v>623</v>
      </c>
      <c r="G32" s="92">
        <v>75</v>
      </c>
      <c r="H32" s="236" t="str">
        <f t="shared" si="14"/>
        <v>ＦＲＰ製地中埋設型側溝流入</v>
      </c>
      <c r="I32" s="233">
        <f t="shared" si="15"/>
        <v>0</v>
      </c>
      <c r="J32" s="233" t="str">
        <f t="shared" si="16"/>
        <v>-</v>
      </c>
      <c r="K32" s="237" t="e">
        <f t="shared" si="17"/>
        <v>#N/A</v>
      </c>
      <c r="L32" s="238" t="str">
        <f t="shared" si="18"/>
        <v>-</v>
      </c>
      <c r="M32" s="238" t="e">
        <f t="shared" si="19"/>
        <v>#N/A</v>
      </c>
      <c r="N32" s="237" t="e">
        <f t="shared" si="20"/>
        <v>#N/A</v>
      </c>
      <c r="O32" s="239" t="e">
        <f t="shared" si="21"/>
        <v>#N/A</v>
      </c>
      <c r="P32" s="233" t="e">
        <f t="shared" si="6"/>
        <v>#N/A</v>
      </c>
      <c r="T32" s="236" t="str">
        <f t="shared" si="22"/>
        <v>ＦＲＰ製地中埋設型側溝流入</v>
      </c>
      <c r="U32" s="233">
        <f t="shared" si="23"/>
        <v>0</v>
      </c>
      <c r="V32" s="233" t="str">
        <f t="shared" si="24"/>
        <v>-</v>
      </c>
      <c r="W32" s="237" t="e">
        <f t="shared" si="25"/>
        <v>#DIV/0!</v>
      </c>
      <c r="X32" s="238" t="str">
        <f t="shared" si="26"/>
        <v>-</v>
      </c>
      <c r="Y32" s="238" t="str">
        <f t="shared" si="27"/>
        <v>-</v>
      </c>
      <c r="Z32" s="237" t="str">
        <f t="shared" si="28"/>
        <v>-</v>
      </c>
      <c r="AA32" s="239" t="e">
        <f t="shared" si="29"/>
        <v>#DIV/0!</v>
      </c>
      <c r="AB32" s="233" t="e">
        <f t="shared" si="12"/>
        <v>#DIV/0!</v>
      </c>
      <c r="AG32" s="236" t="str">
        <f t="shared" si="30"/>
        <v>ＦＲＰ製地中埋設型側溝流入</v>
      </c>
      <c r="AH32" s="233">
        <f t="shared" si="31"/>
        <v>0</v>
      </c>
      <c r="AI32" s="233" t="str">
        <f t="shared" si="32"/>
        <v>-</v>
      </c>
      <c r="AJ32" s="237" t="e">
        <f t="shared" si="33"/>
        <v>#N/A</v>
      </c>
      <c r="AK32" s="241" t="e">
        <f t="shared" si="13"/>
        <v>#N/A</v>
      </c>
    </row>
    <row r="33" spans="1:37" ht="19.5" customHeight="1" x14ac:dyDescent="0.15">
      <c r="A33" s="42">
        <v>60.000100000000003</v>
      </c>
      <c r="B33" s="42">
        <v>19.899999999999999</v>
      </c>
      <c r="C33" s="86" t="s">
        <v>143</v>
      </c>
      <c r="D33" s="38" t="s">
        <v>134</v>
      </c>
      <c r="E33" s="38" t="s">
        <v>59</v>
      </c>
      <c r="F33" s="358" t="s">
        <v>624</v>
      </c>
      <c r="G33" s="92">
        <v>60</v>
      </c>
      <c r="H33" s="236" t="str">
        <f t="shared" si="14"/>
        <v>ＦＲＰ製地中埋設型側溝流入</v>
      </c>
      <c r="I33" s="233">
        <f t="shared" si="15"/>
        <v>0</v>
      </c>
      <c r="J33" s="233" t="str">
        <f t="shared" si="16"/>
        <v>-</v>
      </c>
      <c r="K33" s="237" t="e">
        <f t="shared" si="17"/>
        <v>#N/A</v>
      </c>
      <c r="L33" s="238" t="str">
        <f t="shared" si="18"/>
        <v>-</v>
      </c>
      <c r="M33" s="238" t="e">
        <f t="shared" si="19"/>
        <v>#N/A</v>
      </c>
      <c r="N33" s="237" t="e">
        <f t="shared" si="20"/>
        <v>#N/A</v>
      </c>
      <c r="O33" s="239" t="e">
        <f t="shared" si="21"/>
        <v>#N/A</v>
      </c>
      <c r="P33" s="233" t="e">
        <f t="shared" si="6"/>
        <v>#N/A</v>
      </c>
      <c r="T33" s="236" t="str">
        <f t="shared" si="22"/>
        <v>ＦＲＰ製地中埋設型側溝流入</v>
      </c>
      <c r="U33" s="233">
        <f t="shared" si="23"/>
        <v>0</v>
      </c>
      <c r="V33" s="233" t="str">
        <f t="shared" si="24"/>
        <v>-</v>
      </c>
      <c r="W33" s="237" t="e">
        <f t="shared" si="25"/>
        <v>#DIV/0!</v>
      </c>
      <c r="X33" s="238" t="str">
        <f t="shared" si="26"/>
        <v>-</v>
      </c>
      <c r="Y33" s="238" t="str">
        <f t="shared" si="27"/>
        <v>-</v>
      </c>
      <c r="Z33" s="237" t="str">
        <f t="shared" si="28"/>
        <v>-</v>
      </c>
      <c r="AA33" s="239" t="e">
        <f t="shared" si="29"/>
        <v>#DIV/0!</v>
      </c>
      <c r="AB33" s="233" t="e">
        <f t="shared" si="12"/>
        <v>#DIV/0!</v>
      </c>
      <c r="AG33" s="236" t="str">
        <f t="shared" si="30"/>
        <v>ＦＲＰ製地中埋設型側溝流入</v>
      </c>
      <c r="AH33" s="233">
        <f t="shared" si="31"/>
        <v>0</v>
      </c>
      <c r="AI33" s="233" t="str">
        <f t="shared" si="32"/>
        <v>-</v>
      </c>
      <c r="AJ33" s="237" t="e">
        <f t="shared" si="33"/>
        <v>#N/A</v>
      </c>
      <c r="AK33" s="241" t="e">
        <f t="shared" si="13"/>
        <v>#N/A</v>
      </c>
    </row>
    <row r="34" spans="1:37" ht="19.5" customHeight="1" x14ac:dyDescent="0.15">
      <c r="A34" s="42">
        <v>60</v>
      </c>
      <c r="B34" s="222">
        <v>19.899999999999999</v>
      </c>
      <c r="C34" s="86" t="s">
        <v>143</v>
      </c>
      <c r="D34" s="38" t="s">
        <v>134</v>
      </c>
      <c r="E34" s="38" t="s">
        <v>59</v>
      </c>
      <c r="F34" s="38" t="s">
        <v>305</v>
      </c>
      <c r="G34" s="92">
        <v>60</v>
      </c>
      <c r="H34" s="236" t="str">
        <f t="shared" si="14"/>
        <v>ＦＲＰ製地中埋設型側溝流入</v>
      </c>
      <c r="I34" s="233">
        <f t="shared" si="15"/>
        <v>0</v>
      </c>
      <c r="J34" s="233" t="str">
        <f t="shared" si="16"/>
        <v>-</v>
      </c>
      <c r="K34" s="237" t="e">
        <f t="shared" si="17"/>
        <v>#N/A</v>
      </c>
      <c r="L34" s="238" t="str">
        <f t="shared" si="18"/>
        <v>-</v>
      </c>
      <c r="M34" s="238" t="e">
        <f t="shared" si="19"/>
        <v>#N/A</v>
      </c>
      <c r="N34" s="237" t="e">
        <f t="shared" si="20"/>
        <v>#N/A</v>
      </c>
      <c r="O34" s="239" t="e">
        <f t="shared" si="21"/>
        <v>#N/A</v>
      </c>
      <c r="P34" s="233" t="e">
        <f t="shared" si="6"/>
        <v>#N/A</v>
      </c>
      <c r="T34" s="236" t="str">
        <f t="shared" si="22"/>
        <v>ＦＲＰ製地中埋設型側溝流入</v>
      </c>
      <c r="U34" s="233">
        <f t="shared" si="23"/>
        <v>0</v>
      </c>
      <c r="V34" s="233" t="str">
        <f t="shared" si="24"/>
        <v>-</v>
      </c>
      <c r="W34" s="237" t="e">
        <f t="shared" si="25"/>
        <v>#DIV/0!</v>
      </c>
      <c r="X34" s="238" t="str">
        <f t="shared" si="26"/>
        <v>-</v>
      </c>
      <c r="Y34" s="238" t="str">
        <f t="shared" si="27"/>
        <v>-</v>
      </c>
      <c r="Z34" s="237" t="str">
        <f t="shared" si="28"/>
        <v>-</v>
      </c>
      <c r="AA34" s="239" t="e">
        <f t="shared" si="29"/>
        <v>#DIV/0!</v>
      </c>
      <c r="AB34" s="233" t="e">
        <f t="shared" si="12"/>
        <v>#DIV/0!</v>
      </c>
      <c r="AG34" s="236" t="str">
        <f t="shared" si="30"/>
        <v>ＦＲＰ製地中埋設型側溝流入</v>
      </c>
      <c r="AH34" s="233">
        <f t="shared" si="31"/>
        <v>0</v>
      </c>
      <c r="AI34" s="233" t="str">
        <f t="shared" si="32"/>
        <v>-</v>
      </c>
      <c r="AJ34" s="237" t="e">
        <f t="shared" si="33"/>
        <v>#N/A</v>
      </c>
      <c r="AK34" s="241" t="e">
        <f t="shared" si="13"/>
        <v>#N/A</v>
      </c>
    </row>
    <row r="35" spans="1:37" ht="20.100000000000001" customHeight="1" x14ac:dyDescent="0.15">
      <c r="A35" s="41">
        <v>20</v>
      </c>
      <c r="B35" s="41">
        <v>6.6</v>
      </c>
      <c r="C35" s="85" t="s">
        <v>143</v>
      </c>
      <c r="D35" s="37" t="s">
        <v>135</v>
      </c>
      <c r="E35" s="37" t="s">
        <v>58</v>
      </c>
      <c r="F35" s="37" t="s">
        <v>293</v>
      </c>
      <c r="G35" s="92"/>
      <c r="H35" s="236" t="str">
        <f t="shared" si="14"/>
        <v>ＦＲＰ製超浅型パイプ流入</v>
      </c>
      <c r="I35" s="233">
        <f t="shared" si="15"/>
        <v>0</v>
      </c>
      <c r="J35" s="233" t="str">
        <f t="shared" si="16"/>
        <v>-</v>
      </c>
      <c r="K35" s="237" t="e">
        <f t="shared" si="17"/>
        <v>#N/A</v>
      </c>
      <c r="L35" s="238" t="str">
        <f t="shared" si="18"/>
        <v>-</v>
      </c>
      <c r="M35" s="238" t="e">
        <f t="shared" si="19"/>
        <v>#N/A</v>
      </c>
      <c r="N35" s="237" t="e">
        <f t="shared" si="20"/>
        <v>#N/A</v>
      </c>
      <c r="O35" s="239" t="e">
        <f t="shared" si="21"/>
        <v>#N/A</v>
      </c>
      <c r="P35" s="233" t="e">
        <f t="shared" si="6"/>
        <v>#N/A</v>
      </c>
      <c r="T35" s="236" t="str">
        <f t="shared" si="22"/>
        <v>ＦＲＰ製超浅型パイプ流入</v>
      </c>
      <c r="U35" s="233">
        <f t="shared" si="23"/>
        <v>0</v>
      </c>
      <c r="V35" s="233" t="str">
        <f t="shared" si="24"/>
        <v>-</v>
      </c>
      <c r="W35" s="237" t="e">
        <f t="shared" si="25"/>
        <v>#DIV/0!</v>
      </c>
      <c r="X35" s="238" t="str">
        <f t="shared" si="26"/>
        <v>-</v>
      </c>
      <c r="Y35" s="238" t="str">
        <f t="shared" si="27"/>
        <v>-</v>
      </c>
      <c r="Z35" s="237" t="str">
        <f t="shared" si="28"/>
        <v>-</v>
      </c>
      <c r="AA35" s="239" t="e">
        <f t="shared" si="29"/>
        <v>#DIV/0!</v>
      </c>
      <c r="AB35" s="233" t="e">
        <f t="shared" si="12"/>
        <v>#DIV/0!</v>
      </c>
      <c r="AG35" s="236" t="str">
        <f t="shared" si="30"/>
        <v>ＦＲＰ製超浅型パイプ流入</v>
      </c>
      <c r="AH35" s="233">
        <f t="shared" si="31"/>
        <v>0</v>
      </c>
      <c r="AI35" s="233" t="str">
        <f t="shared" si="32"/>
        <v>-</v>
      </c>
      <c r="AJ35" s="237" t="e">
        <f t="shared" si="33"/>
        <v>#N/A</v>
      </c>
      <c r="AK35" s="241" t="e">
        <f t="shared" si="13"/>
        <v>#N/A</v>
      </c>
    </row>
    <row r="36" spans="1:37" ht="20.100000000000001" customHeight="1" x14ac:dyDescent="0.15">
      <c r="A36" s="41">
        <v>40</v>
      </c>
      <c r="B36" s="41">
        <v>13.2</v>
      </c>
      <c r="C36" s="85" t="s">
        <v>143</v>
      </c>
      <c r="D36" s="37" t="s">
        <v>135</v>
      </c>
      <c r="E36" s="37" t="s">
        <v>58</v>
      </c>
      <c r="F36" s="37" t="s">
        <v>294</v>
      </c>
      <c r="G36" s="92"/>
      <c r="H36" s="236" t="str">
        <f t="shared" si="14"/>
        <v>ＦＲＰ製超浅型パイプ流入</v>
      </c>
      <c r="I36" s="233">
        <f t="shared" si="15"/>
        <v>0</v>
      </c>
      <c r="J36" s="233" t="str">
        <f t="shared" si="16"/>
        <v>-</v>
      </c>
      <c r="K36" s="237" t="e">
        <f t="shared" si="17"/>
        <v>#N/A</v>
      </c>
      <c r="L36" s="238" t="str">
        <f t="shared" si="18"/>
        <v>-</v>
      </c>
      <c r="M36" s="238" t="e">
        <f t="shared" si="19"/>
        <v>#N/A</v>
      </c>
      <c r="N36" s="237" t="e">
        <f t="shared" si="20"/>
        <v>#N/A</v>
      </c>
      <c r="O36" s="239" t="e">
        <f t="shared" si="21"/>
        <v>#N/A</v>
      </c>
      <c r="P36" s="233" t="e">
        <f t="shared" ref="P36:P67" si="54">IF(AND(1&lt;O36,O36&lt;=$N$118),O36,"-")</f>
        <v>#N/A</v>
      </c>
      <c r="T36" s="236" t="str">
        <f t="shared" si="22"/>
        <v>ＦＲＰ製超浅型パイプ流入</v>
      </c>
      <c r="U36" s="233">
        <f t="shared" si="23"/>
        <v>0</v>
      </c>
      <c r="V36" s="233" t="str">
        <f t="shared" si="24"/>
        <v>-</v>
      </c>
      <c r="W36" s="237" t="e">
        <f t="shared" si="25"/>
        <v>#DIV/0!</v>
      </c>
      <c r="X36" s="238" t="str">
        <f t="shared" si="26"/>
        <v>-</v>
      </c>
      <c r="Y36" s="238" t="str">
        <f t="shared" si="27"/>
        <v>-</v>
      </c>
      <c r="Z36" s="237" t="str">
        <f t="shared" si="28"/>
        <v>-</v>
      </c>
      <c r="AA36" s="239" t="e">
        <f t="shared" si="29"/>
        <v>#DIV/0!</v>
      </c>
      <c r="AB36" s="233" t="e">
        <f t="shared" ref="AB36:AB67" si="55">IF(AND(1&lt;AA36,AA36&lt;=$Z$118),AA36,"-")</f>
        <v>#DIV/0!</v>
      </c>
      <c r="AG36" s="236" t="str">
        <f t="shared" si="30"/>
        <v>ＦＲＰ製超浅型パイプ流入</v>
      </c>
      <c r="AH36" s="233">
        <f t="shared" si="31"/>
        <v>0</v>
      </c>
      <c r="AI36" s="233" t="str">
        <f t="shared" si="32"/>
        <v>-</v>
      </c>
      <c r="AJ36" s="237" t="e">
        <f t="shared" si="33"/>
        <v>#N/A</v>
      </c>
      <c r="AK36" s="241" t="e">
        <f t="shared" ref="AK36:AK67" si="56">IF(AND(1&lt;AJ36,AJ36&lt;=AK$116),AJ36,"-")</f>
        <v>#N/A</v>
      </c>
    </row>
    <row r="37" spans="1:37" ht="20.100000000000001" customHeight="1" x14ac:dyDescent="0.15">
      <c r="A37" s="41">
        <v>60</v>
      </c>
      <c r="B37" s="41">
        <v>19.899999999999999</v>
      </c>
      <c r="C37" s="85" t="s">
        <v>143</v>
      </c>
      <c r="D37" s="37" t="s">
        <v>135</v>
      </c>
      <c r="E37" s="37" t="s">
        <v>58</v>
      </c>
      <c r="F37" s="37" t="s">
        <v>295</v>
      </c>
      <c r="G37" s="92"/>
      <c r="H37" s="236" t="str">
        <f t="shared" si="14"/>
        <v>ＦＲＰ製超浅型パイプ流入</v>
      </c>
      <c r="I37" s="233">
        <f t="shared" si="15"/>
        <v>0</v>
      </c>
      <c r="J37" s="233" t="str">
        <f t="shared" si="16"/>
        <v>-</v>
      </c>
      <c r="K37" s="237" t="e">
        <f t="shared" si="17"/>
        <v>#N/A</v>
      </c>
      <c r="L37" s="238" t="str">
        <f t="shared" si="18"/>
        <v>-</v>
      </c>
      <c r="M37" s="238" t="e">
        <f t="shared" si="19"/>
        <v>#N/A</v>
      </c>
      <c r="N37" s="237" t="e">
        <f t="shared" si="20"/>
        <v>#N/A</v>
      </c>
      <c r="O37" s="239" t="e">
        <f t="shared" si="21"/>
        <v>#N/A</v>
      </c>
      <c r="P37" s="233" t="e">
        <f t="shared" si="54"/>
        <v>#N/A</v>
      </c>
      <c r="T37" s="236" t="str">
        <f t="shared" si="22"/>
        <v>ＦＲＰ製超浅型パイプ流入</v>
      </c>
      <c r="U37" s="233">
        <f t="shared" si="23"/>
        <v>0</v>
      </c>
      <c r="V37" s="233" t="str">
        <f t="shared" si="24"/>
        <v>-</v>
      </c>
      <c r="W37" s="237" t="e">
        <f t="shared" si="25"/>
        <v>#DIV/0!</v>
      </c>
      <c r="X37" s="238" t="str">
        <f t="shared" si="26"/>
        <v>-</v>
      </c>
      <c r="Y37" s="238" t="str">
        <f t="shared" si="27"/>
        <v>-</v>
      </c>
      <c r="Z37" s="237" t="str">
        <f t="shared" si="28"/>
        <v>-</v>
      </c>
      <c r="AA37" s="239" t="e">
        <f t="shared" si="29"/>
        <v>#DIV/0!</v>
      </c>
      <c r="AB37" s="233" t="e">
        <f t="shared" si="55"/>
        <v>#DIV/0!</v>
      </c>
      <c r="AG37" s="236" t="str">
        <f t="shared" si="30"/>
        <v>ＦＲＰ製超浅型パイプ流入</v>
      </c>
      <c r="AH37" s="233">
        <f t="shared" si="31"/>
        <v>0</v>
      </c>
      <c r="AI37" s="233" t="str">
        <f t="shared" si="32"/>
        <v>-</v>
      </c>
      <c r="AJ37" s="237" t="e">
        <f t="shared" si="33"/>
        <v>#N/A</v>
      </c>
      <c r="AK37" s="241" t="e">
        <f t="shared" si="56"/>
        <v>#N/A</v>
      </c>
    </row>
    <row r="38" spans="1:37" ht="20.100000000000001" customHeight="1" x14ac:dyDescent="0.15">
      <c r="A38" s="41">
        <v>80</v>
      </c>
      <c r="B38" s="41">
        <v>26.5</v>
      </c>
      <c r="C38" s="85" t="s">
        <v>143</v>
      </c>
      <c r="D38" s="37" t="s">
        <v>135</v>
      </c>
      <c r="E38" s="37" t="s">
        <v>58</v>
      </c>
      <c r="F38" s="37" t="s">
        <v>296</v>
      </c>
      <c r="G38" s="92"/>
      <c r="H38" s="236" t="str">
        <f t="shared" si="14"/>
        <v>ＦＲＰ製超浅型パイプ流入</v>
      </c>
      <c r="I38" s="233">
        <f t="shared" si="15"/>
        <v>0</v>
      </c>
      <c r="J38" s="233" t="str">
        <f t="shared" si="16"/>
        <v>-</v>
      </c>
      <c r="K38" s="237" t="e">
        <f t="shared" si="17"/>
        <v>#N/A</v>
      </c>
      <c r="L38" s="238" t="str">
        <f t="shared" si="18"/>
        <v>-</v>
      </c>
      <c r="M38" s="238" t="e">
        <f t="shared" si="19"/>
        <v>#N/A</v>
      </c>
      <c r="N38" s="237" t="e">
        <f t="shared" si="20"/>
        <v>#N/A</v>
      </c>
      <c r="O38" s="239" t="e">
        <f t="shared" si="21"/>
        <v>#N/A</v>
      </c>
      <c r="P38" s="233" t="e">
        <f t="shared" si="54"/>
        <v>#N/A</v>
      </c>
      <c r="T38" s="236" t="str">
        <f t="shared" si="22"/>
        <v>ＦＲＰ製超浅型パイプ流入</v>
      </c>
      <c r="U38" s="233">
        <f t="shared" si="23"/>
        <v>0</v>
      </c>
      <c r="V38" s="233" t="str">
        <f t="shared" si="24"/>
        <v>-</v>
      </c>
      <c r="W38" s="237" t="e">
        <f t="shared" si="25"/>
        <v>#DIV/0!</v>
      </c>
      <c r="X38" s="238" t="str">
        <f t="shared" si="26"/>
        <v>-</v>
      </c>
      <c r="Y38" s="238" t="str">
        <f t="shared" si="27"/>
        <v>-</v>
      </c>
      <c r="Z38" s="237" t="str">
        <f t="shared" si="28"/>
        <v>-</v>
      </c>
      <c r="AA38" s="239" t="e">
        <f t="shared" si="29"/>
        <v>#DIV/0!</v>
      </c>
      <c r="AB38" s="233" t="e">
        <f t="shared" si="55"/>
        <v>#DIV/0!</v>
      </c>
      <c r="AG38" s="236" t="str">
        <f t="shared" si="30"/>
        <v>ＦＲＰ製超浅型パイプ流入</v>
      </c>
      <c r="AH38" s="233">
        <f t="shared" si="31"/>
        <v>0</v>
      </c>
      <c r="AI38" s="233" t="str">
        <f t="shared" si="32"/>
        <v>-</v>
      </c>
      <c r="AJ38" s="237" t="e">
        <f t="shared" si="33"/>
        <v>#N/A</v>
      </c>
      <c r="AK38" s="241" t="e">
        <f t="shared" si="56"/>
        <v>#N/A</v>
      </c>
    </row>
    <row r="39" spans="1:37" ht="20.100000000000001" customHeight="1" x14ac:dyDescent="0.15">
      <c r="A39" s="41">
        <v>100</v>
      </c>
      <c r="B39" s="41">
        <v>33.200000000000003</v>
      </c>
      <c r="C39" s="85" t="s">
        <v>143</v>
      </c>
      <c r="D39" s="37" t="s">
        <v>135</v>
      </c>
      <c r="E39" s="37" t="s">
        <v>58</v>
      </c>
      <c r="F39" s="37" t="s">
        <v>297</v>
      </c>
      <c r="G39" s="92"/>
      <c r="H39" s="236" t="str">
        <f t="shared" si="14"/>
        <v>ＦＲＰ製超浅型パイプ流入</v>
      </c>
      <c r="I39" s="233">
        <f t="shared" si="15"/>
        <v>0</v>
      </c>
      <c r="J39" s="233" t="str">
        <f t="shared" si="16"/>
        <v>-</v>
      </c>
      <c r="K39" s="237" t="e">
        <f t="shared" si="17"/>
        <v>#N/A</v>
      </c>
      <c r="L39" s="238" t="str">
        <f t="shared" si="18"/>
        <v>-</v>
      </c>
      <c r="M39" s="238" t="e">
        <f t="shared" si="19"/>
        <v>#N/A</v>
      </c>
      <c r="N39" s="237" t="e">
        <f t="shared" si="20"/>
        <v>#N/A</v>
      </c>
      <c r="O39" s="239" t="e">
        <f t="shared" si="21"/>
        <v>#N/A</v>
      </c>
      <c r="P39" s="233" t="e">
        <f t="shared" si="54"/>
        <v>#N/A</v>
      </c>
      <c r="T39" s="236" t="str">
        <f t="shared" si="22"/>
        <v>ＦＲＰ製超浅型パイプ流入</v>
      </c>
      <c r="U39" s="233">
        <f t="shared" si="23"/>
        <v>0</v>
      </c>
      <c r="V39" s="233" t="str">
        <f t="shared" si="24"/>
        <v>-</v>
      </c>
      <c r="W39" s="237" t="e">
        <f t="shared" si="25"/>
        <v>#DIV/0!</v>
      </c>
      <c r="X39" s="238" t="str">
        <f t="shared" si="26"/>
        <v>-</v>
      </c>
      <c r="Y39" s="238" t="str">
        <f t="shared" si="27"/>
        <v>-</v>
      </c>
      <c r="Z39" s="237" t="str">
        <f t="shared" si="28"/>
        <v>-</v>
      </c>
      <c r="AA39" s="239" t="e">
        <f t="shared" si="29"/>
        <v>#DIV/0!</v>
      </c>
      <c r="AB39" s="233" t="e">
        <f t="shared" si="55"/>
        <v>#DIV/0!</v>
      </c>
      <c r="AG39" s="236" t="str">
        <f t="shared" si="30"/>
        <v>ＦＲＰ製超浅型パイプ流入</v>
      </c>
      <c r="AH39" s="233">
        <f t="shared" si="31"/>
        <v>0</v>
      </c>
      <c r="AI39" s="233" t="str">
        <f t="shared" si="32"/>
        <v>-</v>
      </c>
      <c r="AJ39" s="237" t="e">
        <f t="shared" si="33"/>
        <v>#N/A</v>
      </c>
      <c r="AK39" s="241" t="e">
        <f t="shared" si="56"/>
        <v>#N/A</v>
      </c>
    </row>
    <row r="40" spans="1:37" ht="20.100000000000001" customHeight="1" x14ac:dyDescent="0.15">
      <c r="A40" s="41">
        <v>150</v>
      </c>
      <c r="B40" s="41">
        <v>49.8</v>
      </c>
      <c r="C40" s="85" t="s">
        <v>143</v>
      </c>
      <c r="D40" s="37" t="s">
        <v>135</v>
      </c>
      <c r="E40" s="37" t="s">
        <v>58</v>
      </c>
      <c r="F40" s="37" t="s">
        <v>298</v>
      </c>
      <c r="G40" s="92"/>
      <c r="H40" s="236" t="str">
        <f t="shared" si="14"/>
        <v>ＦＲＰ製超浅型パイプ流入</v>
      </c>
      <c r="I40" s="233">
        <f t="shared" si="15"/>
        <v>0</v>
      </c>
      <c r="J40" s="233" t="str">
        <f t="shared" si="16"/>
        <v>-</v>
      </c>
      <c r="K40" s="237" t="e">
        <f t="shared" si="17"/>
        <v>#N/A</v>
      </c>
      <c r="L40" s="238" t="str">
        <f t="shared" si="18"/>
        <v>-</v>
      </c>
      <c r="M40" s="238" t="e">
        <f t="shared" si="19"/>
        <v>#N/A</v>
      </c>
      <c r="N40" s="237" t="e">
        <f t="shared" si="20"/>
        <v>#N/A</v>
      </c>
      <c r="O40" s="239" t="e">
        <f t="shared" si="21"/>
        <v>#N/A</v>
      </c>
      <c r="P40" s="233" t="e">
        <f t="shared" si="54"/>
        <v>#N/A</v>
      </c>
      <c r="T40" s="236" t="str">
        <f t="shared" si="22"/>
        <v>ＦＲＰ製超浅型パイプ流入</v>
      </c>
      <c r="U40" s="233">
        <f t="shared" si="23"/>
        <v>0</v>
      </c>
      <c r="V40" s="233" t="str">
        <f t="shared" si="24"/>
        <v>-</v>
      </c>
      <c r="W40" s="237" t="e">
        <f t="shared" si="25"/>
        <v>#DIV/0!</v>
      </c>
      <c r="X40" s="238" t="str">
        <f t="shared" si="26"/>
        <v>-</v>
      </c>
      <c r="Y40" s="238" t="str">
        <f t="shared" si="27"/>
        <v>-</v>
      </c>
      <c r="Z40" s="237" t="str">
        <f t="shared" si="28"/>
        <v>-</v>
      </c>
      <c r="AA40" s="239" t="e">
        <f t="shared" si="29"/>
        <v>#DIV/0!</v>
      </c>
      <c r="AB40" s="233" t="e">
        <f t="shared" si="55"/>
        <v>#DIV/0!</v>
      </c>
      <c r="AG40" s="236" t="str">
        <f t="shared" si="30"/>
        <v>ＦＲＰ製超浅型パイプ流入</v>
      </c>
      <c r="AH40" s="233">
        <f t="shared" si="31"/>
        <v>0</v>
      </c>
      <c r="AI40" s="233" t="str">
        <f t="shared" si="32"/>
        <v>-</v>
      </c>
      <c r="AJ40" s="237" t="e">
        <f t="shared" si="33"/>
        <v>#N/A</v>
      </c>
      <c r="AK40" s="241" t="e">
        <f t="shared" si="56"/>
        <v>#N/A</v>
      </c>
    </row>
    <row r="41" spans="1:37" ht="20.100000000000001" customHeight="1" x14ac:dyDescent="0.15">
      <c r="A41" s="41">
        <v>20</v>
      </c>
      <c r="B41" s="41">
        <v>6.6</v>
      </c>
      <c r="C41" s="85" t="s">
        <v>143</v>
      </c>
      <c r="D41" s="37" t="s">
        <v>135</v>
      </c>
      <c r="E41" s="37" t="s">
        <v>59</v>
      </c>
      <c r="F41" s="37" t="s">
        <v>299</v>
      </c>
      <c r="G41" s="92"/>
      <c r="H41" s="236" t="str">
        <f t="shared" si="14"/>
        <v>ＦＲＰ製超浅型側溝流入</v>
      </c>
      <c r="I41" s="233">
        <f t="shared" si="15"/>
        <v>0</v>
      </c>
      <c r="J41" s="233" t="str">
        <f t="shared" si="16"/>
        <v>-</v>
      </c>
      <c r="K41" s="237" t="e">
        <f t="shared" si="17"/>
        <v>#N/A</v>
      </c>
      <c r="L41" s="238" t="str">
        <f t="shared" si="18"/>
        <v>-</v>
      </c>
      <c r="M41" s="238" t="e">
        <f t="shared" si="19"/>
        <v>#N/A</v>
      </c>
      <c r="N41" s="237" t="e">
        <f t="shared" si="20"/>
        <v>#N/A</v>
      </c>
      <c r="O41" s="239" t="e">
        <f t="shared" si="21"/>
        <v>#N/A</v>
      </c>
      <c r="P41" s="233" t="e">
        <f t="shared" si="54"/>
        <v>#N/A</v>
      </c>
      <c r="T41" s="236" t="str">
        <f t="shared" si="22"/>
        <v>ＦＲＰ製超浅型側溝流入</v>
      </c>
      <c r="U41" s="233">
        <f t="shared" si="23"/>
        <v>0</v>
      </c>
      <c r="V41" s="233" t="str">
        <f t="shared" si="24"/>
        <v>-</v>
      </c>
      <c r="W41" s="237" t="e">
        <f t="shared" si="25"/>
        <v>#DIV/0!</v>
      </c>
      <c r="X41" s="238" t="str">
        <f t="shared" si="26"/>
        <v>-</v>
      </c>
      <c r="Y41" s="238" t="str">
        <f t="shared" si="27"/>
        <v>-</v>
      </c>
      <c r="Z41" s="237" t="str">
        <f t="shared" si="28"/>
        <v>-</v>
      </c>
      <c r="AA41" s="239" t="e">
        <f t="shared" si="29"/>
        <v>#DIV/0!</v>
      </c>
      <c r="AB41" s="233" t="e">
        <f t="shared" si="55"/>
        <v>#DIV/0!</v>
      </c>
      <c r="AG41" s="236" t="str">
        <f t="shared" si="30"/>
        <v>ＦＲＰ製超浅型側溝流入</v>
      </c>
      <c r="AH41" s="233">
        <f t="shared" si="31"/>
        <v>0</v>
      </c>
      <c r="AI41" s="233" t="str">
        <f t="shared" si="32"/>
        <v>-</v>
      </c>
      <c r="AJ41" s="237" t="e">
        <f t="shared" si="33"/>
        <v>#N/A</v>
      </c>
      <c r="AK41" s="241" t="e">
        <f t="shared" si="56"/>
        <v>#N/A</v>
      </c>
    </row>
    <row r="42" spans="1:37" ht="20.100000000000001" customHeight="1" x14ac:dyDescent="0.15">
      <c r="A42" s="41">
        <v>40</v>
      </c>
      <c r="B42" s="41">
        <v>13.2</v>
      </c>
      <c r="C42" s="85" t="s">
        <v>143</v>
      </c>
      <c r="D42" s="37" t="s">
        <v>135</v>
      </c>
      <c r="E42" s="37" t="s">
        <v>59</v>
      </c>
      <c r="F42" s="37" t="s">
        <v>300</v>
      </c>
      <c r="G42" s="92"/>
      <c r="H42" s="236" t="str">
        <f t="shared" si="14"/>
        <v>ＦＲＰ製超浅型側溝流入</v>
      </c>
      <c r="I42" s="233">
        <f t="shared" si="15"/>
        <v>0</v>
      </c>
      <c r="J42" s="233" t="str">
        <f t="shared" si="16"/>
        <v>-</v>
      </c>
      <c r="K42" s="237" t="e">
        <f t="shared" si="17"/>
        <v>#N/A</v>
      </c>
      <c r="L42" s="238" t="str">
        <f t="shared" si="18"/>
        <v>-</v>
      </c>
      <c r="M42" s="238" t="e">
        <f t="shared" si="19"/>
        <v>#N/A</v>
      </c>
      <c r="N42" s="237" t="e">
        <f t="shared" si="20"/>
        <v>#N/A</v>
      </c>
      <c r="O42" s="239" t="e">
        <f t="shared" si="21"/>
        <v>#N/A</v>
      </c>
      <c r="P42" s="233" t="e">
        <f t="shared" si="54"/>
        <v>#N/A</v>
      </c>
      <c r="T42" s="236" t="str">
        <f t="shared" si="22"/>
        <v>ＦＲＰ製超浅型側溝流入</v>
      </c>
      <c r="U42" s="233">
        <f t="shared" si="23"/>
        <v>0</v>
      </c>
      <c r="V42" s="233" t="str">
        <f t="shared" si="24"/>
        <v>-</v>
      </c>
      <c r="W42" s="237" t="e">
        <f t="shared" si="25"/>
        <v>#DIV/0!</v>
      </c>
      <c r="X42" s="238" t="str">
        <f t="shared" si="26"/>
        <v>-</v>
      </c>
      <c r="Y42" s="238" t="str">
        <f t="shared" si="27"/>
        <v>-</v>
      </c>
      <c r="Z42" s="237" t="str">
        <f t="shared" si="28"/>
        <v>-</v>
      </c>
      <c r="AA42" s="239" t="e">
        <f t="shared" si="29"/>
        <v>#DIV/0!</v>
      </c>
      <c r="AB42" s="233" t="e">
        <f t="shared" si="55"/>
        <v>#DIV/0!</v>
      </c>
      <c r="AG42" s="236" t="str">
        <f t="shared" si="30"/>
        <v>ＦＲＰ製超浅型側溝流入</v>
      </c>
      <c r="AH42" s="233">
        <f t="shared" si="31"/>
        <v>0</v>
      </c>
      <c r="AI42" s="233" t="str">
        <f t="shared" si="32"/>
        <v>-</v>
      </c>
      <c r="AJ42" s="237" t="e">
        <f t="shared" si="33"/>
        <v>#N/A</v>
      </c>
      <c r="AK42" s="241" t="e">
        <f t="shared" si="56"/>
        <v>#N/A</v>
      </c>
    </row>
    <row r="43" spans="1:37" ht="20.100000000000001" customHeight="1" x14ac:dyDescent="0.15">
      <c r="A43" s="41">
        <v>60</v>
      </c>
      <c r="B43" s="41">
        <v>19.899999999999999</v>
      </c>
      <c r="C43" s="85" t="s">
        <v>143</v>
      </c>
      <c r="D43" s="37" t="s">
        <v>135</v>
      </c>
      <c r="E43" s="37" t="s">
        <v>59</v>
      </c>
      <c r="F43" s="37" t="s">
        <v>301</v>
      </c>
      <c r="G43" s="92"/>
      <c r="H43" s="236" t="str">
        <f t="shared" si="14"/>
        <v>ＦＲＰ製超浅型側溝流入</v>
      </c>
      <c r="I43" s="233">
        <f t="shared" si="15"/>
        <v>0</v>
      </c>
      <c r="J43" s="233" t="str">
        <f t="shared" si="16"/>
        <v>-</v>
      </c>
      <c r="K43" s="237" t="e">
        <f t="shared" si="17"/>
        <v>#N/A</v>
      </c>
      <c r="L43" s="238" t="str">
        <f t="shared" si="18"/>
        <v>-</v>
      </c>
      <c r="M43" s="238" t="e">
        <f t="shared" si="19"/>
        <v>#N/A</v>
      </c>
      <c r="N43" s="237" t="e">
        <f t="shared" si="20"/>
        <v>#N/A</v>
      </c>
      <c r="O43" s="239" t="e">
        <f t="shared" si="21"/>
        <v>#N/A</v>
      </c>
      <c r="P43" s="233" t="e">
        <f t="shared" si="54"/>
        <v>#N/A</v>
      </c>
      <c r="T43" s="236" t="str">
        <f t="shared" si="22"/>
        <v>ＦＲＰ製超浅型側溝流入</v>
      </c>
      <c r="U43" s="233">
        <f t="shared" si="23"/>
        <v>0</v>
      </c>
      <c r="V43" s="233" t="str">
        <f t="shared" si="24"/>
        <v>-</v>
      </c>
      <c r="W43" s="237" t="e">
        <f t="shared" si="25"/>
        <v>#DIV/0!</v>
      </c>
      <c r="X43" s="238" t="str">
        <f t="shared" si="26"/>
        <v>-</v>
      </c>
      <c r="Y43" s="238" t="str">
        <f t="shared" si="27"/>
        <v>-</v>
      </c>
      <c r="Z43" s="237" t="str">
        <f t="shared" si="28"/>
        <v>-</v>
      </c>
      <c r="AA43" s="239" t="e">
        <f t="shared" si="29"/>
        <v>#DIV/0!</v>
      </c>
      <c r="AB43" s="233" t="e">
        <f t="shared" si="55"/>
        <v>#DIV/0!</v>
      </c>
      <c r="AG43" s="236" t="str">
        <f t="shared" si="30"/>
        <v>ＦＲＰ製超浅型側溝流入</v>
      </c>
      <c r="AH43" s="233">
        <f t="shared" si="31"/>
        <v>0</v>
      </c>
      <c r="AI43" s="233" t="str">
        <f t="shared" si="32"/>
        <v>-</v>
      </c>
      <c r="AJ43" s="237" t="e">
        <f t="shared" si="33"/>
        <v>#N/A</v>
      </c>
      <c r="AK43" s="241" t="e">
        <f t="shared" si="56"/>
        <v>#N/A</v>
      </c>
    </row>
    <row r="44" spans="1:37" ht="20.100000000000001" customHeight="1" x14ac:dyDescent="0.15">
      <c r="A44" s="41">
        <v>80</v>
      </c>
      <c r="B44" s="41">
        <v>26.5</v>
      </c>
      <c r="C44" s="85" t="s">
        <v>143</v>
      </c>
      <c r="D44" s="37" t="s">
        <v>135</v>
      </c>
      <c r="E44" s="37" t="s">
        <v>59</v>
      </c>
      <c r="F44" s="37" t="s">
        <v>302</v>
      </c>
      <c r="G44" s="92"/>
      <c r="H44" s="236" t="str">
        <f t="shared" si="14"/>
        <v>ＦＲＰ製超浅型側溝流入</v>
      </c>
      <c r="I44" s="233">
        <f t="shared" si="15"/>
        <v>0</v>
      </c>
      <c r="J44" s="233" t="str">
        <f t="shared" si="16"/>
        <v>-</v>
      </c>
      <c r="K44" s="237" t="e">
        <f t="shared" si="17"/>
        <v>#N/A</v>
      </c>
      <c r="L44" s="238" t="str">
        <f t="shared" si="18"/>
        <v>-</v>
      </c>
      <c r="M44" s="238" t="e">
        <f t="shared" si="19"/>
        <v>#N/A</v>
      </c>
      <c r="N44" s="237" t="e">
        <f t="shared" si="20"/>
        <v>#N/A</v>
      </c>
      <c r="O44" s="239" t="e">
        <f t="shared" si="21"/>
        <v>#N/A</v>
      </c>
      <c r="P44" s="233" t="e">
        <f t="shared" si="54"/>
        <v>#N/A</v>
      </c>
      <c r="T44" s="236" t="str">
        <f t="shared" si="22"/>
        <v>ＦＲＰ製超浅型側溝流入</v>
      </c>
      <c r="U44" s="233">
        <f t="shared" si="23"/>
        <v>0</v>
      </c>
      <c r="V44" s="233" t="str">
        <f t="shared" si="24"/>
        <v>-</v>
      </c>
      <c r="W44" s="237" t="e">
        <f t="shared" si="25"/>
        <v>#DIV/0!</v>
      </c>
      <c r="X44" s="238" t="str">
        <f t="shared" si="26"/>
        <v>-</v>
      </c>
      <c r="Y44" s="238" t="str">
        <f t="shared" si="27"/>
        <v>-</v>
      </c>
      <c r="Z44" s="237" t="str">
        <f t="shared" si="28"/>
        <v>-</v>
      </c>
      <c r="AA44" s="239" t="e">
        <f t="shared" si="29"/>
        <v>#DIV/0!</v>
      </c>
      <c r="AB44" s="233" t="e">
        <f t="shared" si="55"/>
        <v>#DIV/0!</v>
      </c>
      <c r="AG44" s="236" t="str">
        <f t="shared" si="30"/>
        <v>ＦＲＰ製超浅型側溝流入</v>
      </c>
      <c r="AH44" s="233">
        <f t="shared" si="31"/>
        <v>0</v>
      </c>
      <c r="AI44" s="233" t="str">
        <f t="shared" si="32"/>
        <v>-</v>
      </c>
      <c r="AJ44" s="237" t="e">
        <f t="shared" si="33"/>
        <v>#N/A</v>
      </c>
      <c r="AK44" s="241" t="e">
        <f t="shared" si="56"/>
        <v>#N/A</v>
      </c>
    </row>
    <row r="45" spans="1:37" ht="20.100000000000001" customHeight="1" x14ac:dyDescent="0.15">
      <c r="A45" s="41">
        <v>100</v>
      </c>
      <c r="B45" s="41">
        <v>33.200000000000003</v>
      </c>
      <c r="C45" s="85" t="s">
        <v>143</v>
      </c>
      <c r="D45" s="37" t="s">
        <v>135</v>
      </c>
      <c r="E45" s="37" t="s">
        <v>59</v>
      </c>
      <c r="F45" s="37" t="s">
        <v>303</v>
      </c>
      <c r="G45" s="92"/>
      <c r="H45" s="236" t="str">
        <f t="shared" si="14"/>
        <v>ＦＲＰ製超浅型側溝流入</v>
      </c>
      <c r="I45" s="233">
        <f t="shared" si="15"/>
        <v>0</v>
      </c>
      <c r="J45" s="233" t="str">
        <f t="shared" si="16"/>
        <v>-</v>
      </c>
      <c r="K45" s="237" t="e">
        <f t="shared" si="17"/>
        <v>#N/A</v>
      </c>
      <c r="L45" s="238" t="str">
        <f t="shared" si="18"/>
        <v>-</v>
      </c>
      <c r="M45" s="238" t="e">
        <f t="shared" si="19"/>
        <v>#N/A</v>
      </c>
      <c r="N45" s="237" t="e">
        <f t="shared" si="20"/>
        <v>#N/A</v>
      </c>
      <c r="O45" s="239" t="e">
        <f t="shared" si="21"/>
        <v>#N/A</v>
      </c>
      <c r="P45" s="233" t="e">
        <f t="shared" si="54"/>
        <v>#N/A</v>
      </c>
      <c r="T45" s="236" t="str">
        <f t="shared" si="22"/>
        <v>ＦＲＰ製超浅型側溝流入</v>
      </c>
      <c r="U45" s="233">
        <f t="shared" si="23"/>
        <v>0</v>
      </c>
      <c r="V45" s="233" t="str">
        <f t="shared" si="24"/>
        <v>-</v>
      </c>
      <c r="W45" s="237" t="e">
        <f t="shared" si="25"/>
        <v>#DIV/0!</v>
      </c>
      <c r="X45" s="238" t="str">
        <f t="shared" si="26"/>
        <v>-</v>
      </c>
      <c r="Y45" s="238" t="str">
        <f t="shared" si="27"/>
        <v>-</v>
      </c>
      <c r="Z45" s="237" t="str">
        <f t="shared" si="28"/>
        <v>-</v>
      </c>
      <c r="AA45" s="239" t="e">
        <f t="shared" si="29"/>
        <v>#DIV/0!</v>
      </c>
      <c r="AB45" s="233" t="e">
        <f t="shared" si="55"/>
        <v>#DIV/0!</v>
      </c>
      <c r="AG45" s="236" t="str">
        <f t="shared" si="30"/>
        <v>ＦＲＰ製超浅型側溝流入</v>
      </c>
      <c r="AH45" s="233">
        <f t="shared" si="31"/>
        <v>0</v>
      </c>
      <c r="AI45" s="233" t="str">
        <f t="shared" si="32"/>
        <v>-</v>
      </c>
      <c r="AJ45" s="237" t="e">
        <f t="shared" si="33"/>
        <v>#N/A</v>
      </c>
      <c r="AK45" s="241" t="e">
        <f t="shared" si="56"/>
        <v>#N/A</v>
      </c>
    </row>
    <row r="46" spans="1:37" ht="20.100000000000001" customHeight="1" x14ac:dyDescent="0.15">
      <c r="A46" s="41">
        <v>150</v>
      </c>
      <c r="B46" s="41">
        <v>49.8</v>
      </c>
      <c r="C46" s="85" t="s">
        <v>143</v>
      </c>
      <c r="D46" s="37" t="s">
        <v>135</v>
      </c>
      <c r="E46" s="37" t="s">
        <v>59</v>
      </c>
      <c r="F46" s="37" t="s">
        <v>304</v>
      </c>
      <c r="G46" s="92"/>
      <c r="H46" s="236" t="str">
        <f t="shared" si="14"/>
        <v>ＦＲＰ製超浅型側溝流入</v>
      </c>
      <c r="I46" s="233">
        <f t="shared" si="15"/>
        <v>0</v>
      </c>
      <c r="J46" s="233" t="str">
        <f t="shared" si="16"/>
        <v>-</v>
      </c>
      <c r="K46" s="237" t="e">
        <f t="shared" si="17"/>
        <v>#N/A</v>
      </c>
      <c r="L46" s="238" t="str">
        <f t="shared" si="18"/>
        <v>-</v>
      </c>
      <c r="M46" s="238" t="e">
        <f t="shared" si="19"/>
        <v>#N/A</v>
      </c>
      <c r="N46" s="237" t="e">
        <f t="shared" si="20"/>
        <v>#N/A</v>
      </c>
      <c r="O46" s="239" t="e">
        <f t="shared" si="21"/>
        <v>#N/A</v>
      </c>
      <c r="P46" s="233" t="e">
        <f t="shared" si="54"/>
        <v>#N/A</v>
      </c>
      <c r="T46" s="236" t="str">
        <f t="shared" si="22"/>
        <v>ＦＲＰ製超浅型側溝流入</v>
      </c>
      <c r="U46" s="233">
        <f t="shared" si="23"/>
        <v>0</v>
      </c>
      <c r="V46" s="233" t="str">
        <f t="shared" si="24"/>
        <v>-</v>
      </c>
      <c r="W46" s="237" t="e">
        <f t="shared" si="25"/>
        <v>#DIV/0!</v>
      </c>
      <c r="X46" s="238" t="str">
        <f t="shared" si="26"/>
        <v>-</v>
      </c>
      <c r="Y46" s="238" t="str">
        <f t="shared" si="27"/>
        <v>-</v>
      </c>
      <c r="Z46" s="237" t="str">
        <f t="shared" si="28"/>
        <v>-</v>
      </c>
      <c r="AA46" s="239" t="e">
        <f t="shared" si="29"/>
        <v>#DIV/0!</v>
      </c>
      <c r="AB46" s="233" t="e">
        <f t="shared" si="55"/>
        <v>#DIV/0!</v>
      </c>
      <c r="AG46" s="236" t="str">
        <f t="shared" si="30"/>
        <v>ＦＲＰ製超浅型側溝流入</v>
      </c>
      <c r="AH46" s="233">
        <f t="shared" si="31"/>
        <v>0</v>
      </c>
      <c r="AI46" s="233" t="str">
        <f t="shared" si="32"/>
        <v>-</v>
      </c>
      <c r="AJ46" s="237" t="e">
        <f t="shared" si="33"/>
        <v>#N/A</v>
      </c>
      <c r="AK46" s="241" t="e">
        <f t="shared" si="56"/>
        <v>#N/A</v>
      </c>
    </row>
    <row r="47" spans="1:37" ht="20.100000000000001" customHeight="1" x14ac:dyDescent="0.15">
      <c r="A47" s="42">
        <v>400</v>
      </c>
      <c r="B47" s="42">
        <v>132.80000000000001</v>
      </c>
      <c r="C47" s="86" t="s">
        <v>132</v>
      </c>
      <c r="D47" s="38" t="s">
        <v>133</v>
      </c>
      <c r="E47" s="38" t="s">
        <v>58</v>
      </c>
      <c r="F47" s="390" t="s">
        <v>577</v>
      </c>
      <c r="G47" s="92"/>
      <c r="H47" s="236" t="str">
        <f t="shared" si="14"/>
        <v>ＳＵＳ製床置型パイプ流入</v>
      </c>
      <c r="I47" s="233">
        <f t="shared" si="15"/>
        <v>0</v>
      </c>
      <c r="J47" s="233" t="str">
        <f t="shared" si="16"/>
        <v>-</v>
      </c>
      <c r="K47" s="237" t="e">
        <f t="shared" si="17"/>
        <v>#N/A</v>
      </c>
      <c r="L47" s="238" t="str">
        <f t="shared" si="18"/>
        <v>-</v>
      </c>
      <c r="M47" s="238" t="e">
        <f t="shared" si="19"/>
        <v>#N/A</v>
      </c>
      <c r="N47" s="237" t="e">
        <f t="shared" si="20"/>
        <v>#N/A</v>
      </c>
      <c r="O47" s="239" t="e">
        <f t="shared" si="21"/>
        <v>#N/A</v>
      </c>
      <c r="P47" s="233" t="e">
        <f t="shared" si="54"/>
        <v>#N/A</v>
      </c>
      <c r="T47" s="236" t="str">
        <f t="shared" si="22"/>
        <v>ＳＵＳ製床置型パイプ流入</v>
      </c>
      <c r="U47" s="233">
        <f t="shared" si="23"/>
        <v>0</v>
      </c>
      <c r="V47" s="233" t="str">
        <f t="shared" si="24"/>
        <v>-</v>
      </c>
      <c r="W47" s="237" t="e">
        <f t="shared" si="25"/>
        <v>#DIV/0!</v>
      </c>
      <c r="X47" s="238" t="str">
        <f t="shared" si="26"/>
        <v>-</v>
      </c>
      <c r="Y47" s="238" t="str">
        <f t="shared" si="27"/>
        <v>-</v>
      </c>
      <c r="Z47" s="237" t="str">
        <f t="shared" si="28"/>
        <v>-</v>
      </c>
      <c r="AA47" s="239" t="e">
        <f t="shared" si="29"/>
        <v>#DIV/0!</v>
      </c>
      <c r="AB47" s="233" t="e">
        <f t="shared" si="55"/>
        <v>#DIV/0!</v>
      </c>
      <c r="AG47" s="236" t="str">
        <f t="shared" si="30"/>
        <v>ＳＵＳ製床置型パイプ流入</v>
      </c>
      <c r="AH47" s="233">
        <f t="shared" si="31"/>
        <v>0</v>
      </c>
      <c r="AI47" s="233" t="str">
        <f t="shared" si="32"/>
        <v>-</v>
      </c>
      <c r="AJ47" s="237" t="e">
        <f t="shared" si="33"/>
        <v>#N/A</v>
      </c>
      <c r="AK47" s="241" t="e">
        <f t="shared" si="56"/>
        <v>#N/A</v>
      </c>
    </row>
    <row r="48" spans="1:37" ht="20.100000000000001" customHeight="1" x14ac:dyDescent="0.15">
      <c r="A48" s="42">
        <v>300</v>
      </c>
      <c r="B48" s="42">
        <v>99.6</v>
      </c>
      <c r="C48" s="86" t="s">
        <v>132</v>
      </c>
      <c r="D48" s="38" t="s">
        <v>133</v>
      </c>
      <c r="E48" s="38" t="s">
        <v>58</v>
      </c>
      <c r="F48" s="390" t="s">
        <v>576</v>
      </c>
      <c r="G48" s="92"/>
      <c r="H48" s="236" t="str">
        <f t="shared" si="14"/>
        <v>ＳＵＳ製床置型パイプ流入</v>
      </c>
      <c r="I48" s="233">
        <f t="shared" si="15"/>
        <v>0</v>
      </c>
      <c r="J48" s="233" t="str">
        <f t="shared" si="16"/>
        <v>-</v>
      </c>
      <c r="K48" s="237" t="e">
        <f t="shared" si="17"/>
        <v>#N/A</v>
      </c>
      <c r="L48" s="238" t="str">
        <f t="shared" si="18"/>
        <v>-</v>
      </c>
      <c r="M48" s="238" t="e">
        <f t="shared" si="19"/>
        <v>#N/A</v>
      </c>
      <c r="N48" s="237" t="e">
        <f t="shared" si="20"/>
        <v>#N/A</v>
      </c>
      <c r="O48" s="239" t="e">
        <f t="shared" si="21"/>
        <v>#N/A</v>
      </c>
      <c r="P48" s="233" t="e">
        <f t="shared" si="54"/>
        <v>#N/A</v>
      </c>
      <c r="T48" s="236" t="str">
        <f t="shared" si="22"/>
        <v>ＳＵＳ製床置型パイプ流入</v>
      </c>
      <c r="U48" s="233">
        <f t="shared" si="23"/>
        <v>0</v>
      </c>
      <c r="V48" s="233" t="str">
        <f t="shared" si="24"/>
        <v>-</v>
      </c>
      <c r="W48" s="237" t="e">
        <f t="shared" si="25"/>
        <v>#DIV/0!</v>
      </c>
      <c r="X48" s="238" t="str">
        <f t="shared" si="26"/>
        <v>-</v>
      </c>
      <c r="Y48" s="238" t="str">
        <f t="shared" si="27"/>
        <v>-</v>
      </c>
      <c r="Z48" s="237" t="str">
        <f t="shared" si="28"/>
        <v>-</v>
      </c>
      <c r="AA48" s="239" t="e">
        <f t="shared" si="29"/>
        <v>#DIV/0!</v>
      </c>
      <c r="AB48" s="233" t="e">
        <f t="shared" si="55"/>
        <v>#DIV/0!</v>
      </c>
      <c r="AG48" s="236" t="str">
        <f t="shared" si="30"/>
        <v>ＳＵＳ製床置型パイプ流入</v>
      </c>
      <c r="AH48" s="233">
        <f t="shared" si="31"/>
        <v>0</v>
      </c>
      <c r="AI48" s="233" t="str">
        <f t="shared" si="32"/>
        <v>-</v>
      </c>
      <c r="AJ48" s="237" t="e">
        <f t="shared" si="33"/>
        <v>#N/A</v>
      </c>
      <c r="AK48" s="241" t="e">
        <f t="shared" si="56"/>
        <v>#N/A</v>
      </c>
    </row>
    <row r="49" spans="1:37" ht="20.100000000000001" customHeight="1" x14ac:dyDescent="0.15">
      <c r="A49" s="42">
        <v>250</v>
      </c>
      <c r="B49" s="42">
        <v>83</v>
      </c>
      <c r="C49" s="86" t="s">
        <v>132</v>
      </c>
      <c r="D49" s="38" t="s">
        <v>133</v>
      </c>
      <c r="E49" s="38" t="s">
        <v>58</v>
      </c>
      <c r="F49" s="390" t="s">
        <v>575</v>
      </c>
      <c r="G49" s="92"/>
      <c r="H49" s="236" t="str">
        <f t="shared" si="14"/>
        <v>ＳＵＳ製床置型パイプ流入</v>
      </c>
      <c r="I49" s="233">
        <f t="shared" si="15"/>
        <v>0</v>
      </c>
      <c r="J49" s="233" t="str">
        <f t="shared" si="16"/>
        <v>-</v>
      </c>
      <c r="K49" s="237" t="e">
        <f t="shared" si="17"/>
        <v>#N/A</v>
      </c>
      <c r="L49" s="238" t="str">
        <f t="shared" si="18"/>
        <v>-</v>
      </c>
      <c r="M49" s="238" t="e">
        <f t="shared" si="19"/>
        <v>#N/A</v>
      </c>
      <c r="N49" s="237" t="e">
        <f t="shared" si="20"/>
        <v>#N/A</v>
      </c>
      <c r="O49" s="239" t="e">
        <f t="shared" si="21"/>
        <v>#N/A</v>
      </c>
      <c r="P49" s="233" t="e">
        <f t="shared" si="54"/>
        <v>#N/A</v>
      </c>
      <c r="T49" s="236" t="str">
        <f t="shared" si="22"/>
        <v>ＳＵＳ製床置型パイプ流入</v>
      </c>
      <c r="U49" s="233">
        <f t="shared" si="23"/>
        <v>0</v>
      </c>
      <c r="V49" s="233" t="str">
        <f t="shared" si="24"/>
        <v>-</v>
      </c>
      <c r="W49" s="237" t="e">
        <f t="shared" si="25"/>
        <v>#DIV/0!</v>
      </c>
      <c r="X49" s="238" t="str">
        <f t="shared" si="26"/>
        <v>-</v>
      </c>
      <c r="Y49" s="238" t="str">
        <f t="shared" si="27"/>
        <v>-</v>
      </c>
      <c r="Z49" s="237" t="str">
        <f t="shared" si="28"/>
        <v>-</v>
      </c>
      <c r="AA49" s="239" t="e">
        <f t="shared" si="29"/>
        <v>#DIV/0!</v>
      </c>
      <c r="AB49" s="233" t="e">
        <f t="shared" si="55"/>
        <v>#DIV/0!</v>
      </c>
      <c r="AG49" s="236" t="str">
        <f t="shared" si="30"/>
        <v>ＳＵＳ製床置型パイプ流入</v>
      </c>
      <c r="AH49" s="233">
        <f t="shared" si="31"/>
        <v>0</v>
      </c>
      <c r="AI49" s="233" t="str">
        <f t="shared" si="32"/>
        <v>-</v>
      </c>
      <c r="AJ49" s="237" t="e">
        <f t="shared" si="33"/>
        <v>#N/A</v>
      </c>
      <c r="AK49" s="241" t="e">
        <f t="shared" si="56"/>
        <v>#N/A</v>
      </c>
    </row>
    <row r="50" spans="1:37" ht="20.100000000000001" customHeight="1" x14ac:dyDescent="0.15">
      <c r="A50" s="42">
        <v>200</v>
      </c>
      <c r="B50" s="42">
        <v>66.400000000000006</v>
      </c>
      <c r="C50" s="86" t="s">
        <v>132</v>
      </c>
      <c r="D50" s="38" t="s">
        <v>133</v>
      </c>
      <c r="E50" s="38" t="s">
        <v>58</v>
      </c>
      <c r="F50" s="390" t="s">
        <v>574</v>
      </c>
      <c r="G50" s="92"/>
      <c r="H50" s="236" t="str">
        <f t="shared" si="14"/>
        <v>ＳＵＳ製床置型パイプ流入</v>
      </c>
      <c r="I50" s="233">
        <f t="shared" si="15"/>
        <v>0</v>
      </c>
      <c r="J50" s="233" t="str">
        <f t="shared" si="16"/>
        <v>-</v>
      </c>
      <c r="K50" s="237" t="e">
        <f t="shared" si="17"/>
        <v>#N/A</v>
      </c>
      <c r="L50" s="238" t="str">
        <f t="shared" si="18"/>
        <v>-</v>
      </c>
      <c r="M50" s="238" t="e">
        <f t="shared" si="19"/>
        <v>#N/A</v>
      </c>
      <c r="N50" s="237" t="e">
        <f t="shared" si="20"/>
        <v>#N/A</v>
      </c>
      <c r="O50" s="239" t="e">
        <f t="shared" si="21"/>
        <v>#N/A</v>
      </c>
      <c r="P50" s="233" t="e">
        <f t="shared" si="54"/>
        <v>#N/A</v>
      </c>
      <c r="T50" s="236" t="str">
        <f t="shared" si="22"/>
        <v>ＳＵＳ製床置型パイプ流入</v>
      </c>
      <c r="U50" s="233">
        <f t="shared" si="23"/>
        <v>0</v>
      </c>
      <c r="V50" s="233" t="str">
        <f t="shared" si="24"/>
        <v>-</v>
      </c>
      <c r="W50" s="237" t="e">
        <f t="shared" si="25"/>
        <v>#DIV/0!</v>
      </c>
      <c r="X50" s="238" t="str">
        <f t="shared" si="26"/>
        <v>-</v>
      </c>
      <c r="Y50" s="238" t="str">
        <f t="shared" si="27"/>
        <v>-</v>
      </c>
      <c r="Z50" s="237" t="str">
        <f t="shared" si="28"/>
        <v>-</v>
      </c>
      <c r="AA50" s="239" t="e">
        <f t="shared" si="29"/>
        <v>#DIV/0!</v>
      </c>
      <c r="AB50" s="233" t="e">
        <f t="shared" si="55"/>
        <v>#DIV/0!</v>
      </c>
      <c r="AG50" s="236" t="str">
        <f t="shared" si="30"/>
        <v>ＳＵＳ製床置型パイプ流入</v>
      </c>
      <c r="AH50" s="233">
        <f t="shared" si="31"/>
        <v>0</v>
      </c>
      <c r="AI50" s="233" t="str">
        <f t="shared" si="32"/>
        <v>-</v>
      </c>
      <c r="AJ50" s="237" t="e">
        <f t="shared" si="33"/>
        <v>#N/A</v>
      </c>
      <c r="AK50" s="241" t="e">
        <f t="shared" si="56"/>
        <v>#N/A</v>
      </c>
    </row>
    <row r="51" spans="1:37" ht="20.100000000000001" customHeight="1" x14ac:dyDescent="0.15">
      <c r="A51" s="42">
        <v>150</v>
      </c>
      <c r="B51" s="42">
        <v>49.8</v>
      </c>
      <c r="C51" s="86" t="s">
        <v>132</v>
      </c>
      <c r="D51" s="38" t="s">
        <v>133</v>
      </c>
      <c r="E51" s="38" t="s">
        <v>58</v>
      </c>
      <c r="F51" s="390" t="s">
        <v>573</v>
      </c>
      <c r="G51" s="92"/>
      <c r="H51" s="236" t="str">
        <f t="shared" si="14"/>
        <v>ＳＵＳ製床置型パイプ流入</v>
      </c>
      <c r="I51" s="233">
        <f t="shared" si="15"/>
        <v>0</v>
      </c>
      <c r="J51" s="233" t="str">
        <f t="shared" si="16"/>
        <v>-</v>
      </c>
      <c r="K51" s="237" t="e">
        <f t="shared" si="17"/>
        <v>#N/A</v>
      </c>
      <c r="L51" s="238" t="str">
        <f t="shared" si="18"/>
        <v>-</v>
      </c>
      <c r="M51" s="238" t="e">
        <f t="shared" si="19"/>
        <v>#N/A</v>
      </c>
      <c r="N51" s="237" t="e">
        <f t="shared" si="20"/>
        <v>#N/A</v>
      </c>
      <c r="O51" s="239" t="e">
        <f t="shared" si="21"/>
        <v>#N/A</v>
      </c>
      <c r="P51" s="233" t="e">
        <f t="shared" si="54"/>
        <v>#N/A</v>
      </c>
      <c r="T51" s="236" t="str">
        <f t="shared" si="22"/>
        <v>ＳＵＳ製床置型パイプ流入</v>
      </c>
      <c r="U51" s="233">
        <f t="shared" si="23"/>
        <v>0</v>
      </c>
      <c r="V51" s="233" t="str">
        <f t="shared" si="24"/>
        <v>-</v>
      </c>
      <c r="W51" s="237" t="e">
        <f t="shared" si="25"/>
        <v>#DIV/0!</v>
      </c>
      <c r="X51" s="238" t="str">
        <f t="shared" si="26"/>
        <v>-</v>
      </c>
      <c r="Y51" s="238" t="str">
        <f t="shared" si="27"/>
        <v>-</v>
      </c>
      <c r="Z51" s="237" t="str">
        <f t="shared" si="28"/>
        <v>-</v>
      </c>
      <c r="AA51" s="239" t="e">
        <f t="shared" si="29"/>
        <v>#DIV/0!</v>
      </c>
      <c r="AB51" s="233" t="e">
        <f t="shared" si="55"/>
        <v>#DIV/0!</v>
      </c>
      <c r="AG51" s="236" t="str">
        <f t="shared" si="30"/>
        <v>ＳＵＳ製床置型パイプ流入</v>
      </c>
      <c r="AH51" s="233">
        <f t="shared" si="31"/>
        <v>0</v>
      </c>
      <c r="AI51" s="233" t="str">
        <f t="shared" si="32"/>
        <v>-</v>
      </c>
      <c r="AJ51" s="237" t="e">
        <f t="shared" si="33"/>
        <v>#N/A</v>
      </c>
      <c r="AK51" s="241" t="e">
        <f t="shared" si="56"/>
        <v>#N/A</v>
      </c>
    </row>
    <row r="52" spans="1:37" ht="20.100000000000001" customHeight="1" x14ac:dyDescent="0.15">
      <c r="A52" s="42">
        <v>120</v>
      </c>
      <c r="B52" s="42">
        <v>39.799999999999997</v>
      </c>
      <c r="C52" s="86" t="s">
        <v>132</v>
      </c>
      <c r="D52" s="38" t="s">
        <v>133</v>
      </c>
      <c r="E52" s="38" t="s">
        <v>58</v>
      </c>
      <c r="F52" s="390" t="s">
        <v>572</v>
      </c>
      <c r="G52" s="92"/>
      <c r="H52" s="236" t="str">
        <f t="shared" si="14"/>
        <v>ＳＵＳ製床置型パイプ流入</v>
      </c>
      <c r="I52" s="233">
        <f t="shared" si="15"/>
        <v>0</v>
      </c>
      <c r="J52" s="233" t="str">
        <f t="shared" si="16"/>
        <v>-</v>
      </c>
      <c r="K52" s="237" t="e">
        <f t="shared" si="17"/>
        <v>#N/A</v>
      </c>
      <c r="L52" s="238" t="str">
        <f t="shared" si="18"/>
        <v>-</v>
      </c>
      <c r="M52" s="238" t="e">
        <f t="shared" si="19"/>
        <v>#N/A</v>
      </c>
      <c r="N52" s="237" t="e">
        <f t="shared" si="20"/>
        <v>#N/A</v>
      </c>
      <c r="O52" s="239" t="e">
        <f t="shared" si="21"/>
        <v>#N/A</v>
      </c>
      <c r="P52" s="233" t="e">
        <f t="shared" si="54"/>
        <v>#N/A</v>
      </c>
      <c r="T52" s="236" t="str">
        <f t="shared" si="22"/>
        <v>ＳＵＳ製床置型パイプ流入</v>
      </c>
      <c r="U52" s="233">
        <f t="shared" si="23"/>
        <v>0</v>
      </c>
      <c r="V52" s="233" t="str">
        <f t="shared" si="24"/>
        <v>-</v>
      </c>
      <c r="W52" s="237" t="e">
        <f t="shared" si="25"/>
        <v>#DIV/0!</v>
      </c>
      <c r="X52" s="238" t="str">
        <f t="shared" si="26"/>
        <v>-</v>
      </c>
      <c r="Y52" s="238" t="str">
        <f t="shared" si="27"/>
        <v>-</v>
      </c>
      <c r="Z52" s="237" t="str">
        <f t="shared" si="28"/>
        <v>-</v>
      </c>
      <c r="AA52" s="239" t="e">
        <f t="shared" si="29"/>
        <v>#DIV/0!</v>
      </c>
      <c r="AB52" s="233" t="e">
        <f t="shared" si="55"/>
        <v>#DIV/0!</v>
      </c>
      <c r="AG52" s="236" t="str">
        <f t="shared" si="30"/>
        <v>ＳＵＳ製床置型パイプ流入</v>
      </c>
      <c r="AH52" s="233">
        <f t="shared" si="31"/>
        <v>0</v>
      </c>
      <c r="AI52" s="233" t="str">
        <f t="shared" si="32"/>
        <v>-</v>
      </c>
      <c r="AJ52" s="237" t="e">
        <f t="shared" si="33"/>
        <v>#N/A</v>
      </c>
      <c r="AK52" s="241" t="e">
        <f t="shared" si="56"/>
        <v>#N/A</v>
      </c>
    </row>
    <row r="53" spans="1:37" ht="20.100000000000001" customHeight="1" x14ac:dyDescent="0.15">
      <c r="A53" s="42">
        <v>70</v>
      </c>
      <c r="B53" s="42">
        <v>23.2</v>
      </c>
      <c r="C53" s="86" t="s">
        <v>132</v>
      </c>
      <c r="D53" s="38" t="s">
        <v>133</v>
      </c>
      <c r="E53" s="38" t="s">
        <v>58</v>
      </c>
      <c r="F53" s="390" t="s">
        <v>571</v>
      </c>
      <c r="G53" s="92"/>
      <c r="H53" s="236" t="str">
        <f t="shared" si="14"/>
        <v>ＳＵＳ製床置型パイプ流入</v>
      </c>
      <c r="I53" s="233">
        <f t="shared" si="15"/>
        <v>0</v>
      </c>
      <c r="J53" s="233" t="str">
        <f t="shared" si="16"/>
        <v>-</v>
      </c>
      <c r="K53" s="237" t="e">
        <f t="shared" si="17"/>
        <v>#N/A</v>
      </c>
      <c r="L53" s="238" t="str">
        <f t="shared" si="18"/>
        <v>-</v>
      </c>
      <c r="M53" s="238" t="e">
        <f t="shared" si="19"/>
        <v>#N/A</v>
      </c>
      <c r="N53" s="237" t="e">
        <f t="shared" si="20"/>
        <v>#N/A</v>
      </c>
      <c r="O53" s="239" t="e">
        <f t="shared" si="21"/>
        <v>#N/A</v>
      </c>
      <c r="P53" s="233" t="e">
        <f t="shared" si="54"/>
        <v>#N/A</v>
      </c>
      <c r="T53" s="236" t="str">
        <f t="shared" si="22"/>
        <v>ＳＵＳ製床置型パイプ流入</v>
      </c>
      <c r="U53" s="233">
        <f t="shared" si="23"/>
        <v>0</v>
      </c>
      <c r="V53" s="233" t="str">
        <f t="shared" si="24"/>
        <v>-</v>
      </c>
      <c r="W53" s="237" t="e">
        <f t="shared" si="25"/>
        <v>#DIV/0!</v>
      </c>
      <c r="X53" s="238" t="str">
        <f t="shared" si="26"/>
        <v>-</v>
      </c>
      <c r="Y53" s="238" t="str">
        <f t="shared" si="27"/>
        <v>-</v>
      </c>
      <c r="Z53" s="237" t="str">
        <f t="shared" si="28"/>
        <v>-</v>
      </c>
      <c r="AA53" s="239" t="e">
        <f t="shared" si="29"/>
        <v>#DIV/0!</v>
      </c>
      <c r="AB53" s="233" t="e">
        <f t="shared" si="55"/>
        <v>#DIV/0!</v>
      </c>
      <c r="AG53" s="236" t="str">
        <f t="shared" si="30"/>
        <v>ＳＵＳ製床置型パイプ流入</v>
      </c>
      <c r="AH53" s="233">
        <f t="shared" si="31"/>
        <v>0</v>
      </c>
      <c r="AI53" s="233" t="str">
        <f t="shared" si="32"/>
        <v>-</v>
      </c>
      <c r="AJ53" s="237" t="e">
        <f t="shared" si="33"/>
        <v>#N/A</v>
      </c>
      <c r="AK53" s="241" t="e">
        <f t="shared" si="56"/>
        <v>#N/A</v>
      </c>
    </row>
    <row r="54" spans="1:37" ht="20.100000000000001" customHeight="1" x14ac:dyDescent="0.15">
      <c r="A54" s="42">
        <v>50</v>
      </c>
      <c r="B54" s="42">
        <v>16.600000000000001</v>
      </c>
      <c r="C54" s="86" t="s">
        <v>132</v>
      </c>
      <c r="D54" s="38" t="s">
        <v>133</v>
      </c>
      <c r="E54" s="38" t="s">
        <v>58</v>
      </c>
      <c r="F54" s="390" t="s">
        <v>570</v>
      </c>
      <c r="G54" s="92"/>
      <c r="H54" s="236" t="str">
        <f t="shared" si="14"/>
        <v>ＳＵＳ製床置型パイプ流入</v>
      </c>
      <c r="I54" s="233">
        <f t="shared" si="15"/>
        <v>0</v>
      </c>
      <c r="J54" s="233" t="str">
        <f t="shared" si="16"/>
        <v>-</v>
      </c>
      <c r="K54" s="237" t="e">
        <f t="shared" si="17"/>
        <v>#N/A</v>
      </c>
      <c r="L54" s="238" t="str">
        <f t="shared" si="18"/>
        <v>-</v>
      </c>
      <c r="M54" s="238" t="e">
        <f t="shared" si="19"/>
        <v>#N/A</v>
      </c>
      <c r="N54" s="237" t="e">
        <f t="shared" si="20"/>
        <v>#N/A</v>
      </c>
      <c r="O54" s="239" t="e">
        <f t="shared" si="21"/>
        <v>#N/A</v>
      </c>
      <c r="P54" s="233" t="e">
        <f t="shared" si="54"/>
        <v>#N/A</v>
      </c>
      <c r="T54" s="236" t="str">
        <f t="shared" si="22"/>
        <v>ＳＵＳ製床置型パイプ流入</v>
      </c>
      <c r="U54" s="233">
        <f t="shared" si="23"/>
        <v>0</v>
      </c>
      <c r="V54" s="233" t="str">
        <f t="shared" si="24"/>
        <v>-</v>
      </c>
      <c r="W54" s="237" t="e">
        <f t="shared" si="25"/>
        <v>#DIV/0!</v>
      </c>
      <c r="X54" s="238" t="str">
        <f t="shared" si="26"/>
        <v>-</v>
      </c>
      <c r="Y54" s="238" t="str">
        <f t="shared" si="27"/>
        <v>-</v>
      </c>
      <c r="Z54" s="237" t="str">
        <f t="shared" si="28"/>
        <v>-</v>
      </c>
      <c r="AA54" s="239" t="e">
        <f t="shared" si="29"/>
        <v>#DIV/0!</v>
      </c>
      <c r="AB54" s="233" t="e">
        <f t="shared" si="55"/>
        <v>#DIV/0!</v>
      </c>
      <c r="AG54" s="236" t="str">
        <f t="shared" si="30"/>
        <v>ＳＵＳ製床置型パイプ流入</v>
      </c>
      <c r="AH54" s="233">
        <f t="shared" si="31"/>
        <v>0</v>
      </c>
      <c r="AI54" s="233" t="str">
        <f t="shared" si="32"/>
        <v>-</v>
      </c>
      <c r="AJ54" s="237" t="e">
        <f t="shared" si="33"/>
        <v>#N/A</v>
      </c>
      <c r="AK54" s="241" t="e">
        <f t="shared" si="56"/>
        <v>#N/A</v>
      </c>
    </row>
    <row r="55" spans="1:37" ht="20.100000000000001" customHeight="1" x14ac:dyDescent="0.15">
      <c r="A55" s="42">
        <v>44</v>
      </c>
      <c r="B55" s="42">
        <v>14.6</v>
      </c>
      <c r="C55" s="86" t="s">
        <v>132</v>
      </c>
      <c r="D55" s="38" t="s">
        <v>133</v>
      </c>
      <c r="E55" s="38" t="s">
        <v>58</v>
      </c>
      <c r="F55" s="38" t="s">
        <v>327</v>
      </c>
      <c r="G55" s="92"/>
      <c r="H55" s="236" t="str">
        <f t="shared" si="14"/>
        <v>ＳＵＳ製床置型パイプ流入</v>
      </c>
      <c r="I55" s="233">
        <f t="shared" si="15"/>
        <v>0</v>
      </c>
      <c r="J55" s="233" t="str">
        <f t="shared" si="16"/>
        <v>-</v>
      </c>
      <c r="K55" s="237" t="e">
        <f t="shared" si="17"/>
        <v>#N/A</v>
      </c>
      <c r="L55" s="238" t="str">
        <f t="shared" si="18"/>
        <v>-</v>
      </c>
      <c r="M55" s="238" t="e">
        <f t="shared" si="19"/>
        <v>#N/A</v>
      </c>
      <c r="N55" s="237" t="e">
        <f t="shared" si="20"/>
        <v>#N/A</v>
      </c>
      <c r="O55" s="239" t="e">
        <f t="shared" si="21"/>
        <v>#N/A</v>
      </c>
      <c r="P55" s="233" t="e">
        <f t="shared" si="54"/>
        <v>#N/A</v>
      </c>
      <c r="T55" s="236" t="str">
        <f t="shared" si="22"/>
        <v>ＳＵＳ製床置型パイプ流入</v>
      </c>
      <c r="U55" s="233">
        <f t="shared" si="23"/>
        <v>0</v>
      </c>
      <c r="V55" s="233" t="str">
        <f t="shared" si="24"/>
        <v>-</v>
      </c>
      <c r="W55" s="237" t="e">
        <f t="shared" si="25"/>
        <v>#DIV/0!</v>
      </c>
      <c r="X55" s="238" t="str">
        <f t="shared" si="26"/>
        <v>-</v>
      </c>
      <c r="Y55" s="238" t="str">
        <f t="shared" si="27"/>
        <v>-</v>
      </c>
      <c r="Z55" s="237" t="str">
        <f t="shared" si="28"/>
        <v>-</v>
      </c>
      <c r="AA55" s="239" t="e">
        <f t="shared" si="29"/>
        <v>#DIV/0!</v>
      </c>
      <c r="AB55" s="233" t="e">
        <f t="shared" si="55"/>
        <v>#DIV/0!</v>
      </c>
      <c r="AG55" s="236" t="str">
        <f t="shared" si="30"/>
        <v>ＳＵＳ製床置型パイプ流入</v>
      </c>
      <c r="AH55" s="233">
        <f t="shared" si="31"/>
        <v>0</v>
      </c>
      <c r="AI55" s="233" t="str">
        <f t="shared" si="32"/>
        <v>-</v>
      </c>
      <c r="AJ55" s="237" t="e">
        <f t="shared" si="33"/>
        <v>#N/A</v>
      </c>
      <c r="AK55" s="241" t="e">
        <f t="shared" si="56"/>
        <v>#N/A</v>
      </c>
    </row>
    <row r="56" spans="1:37" ht="20.100000000000001" customHeight="1" x14ac:dyDescent="0.15">
      <c r="A56" s="42">
        <v>35</v>
      </c>
      <c r="B56" s="42">
        <v>11.6</v>
      </c>
      <c r="C56" s="86" t="s">
        <v>132</v>
      </c>
      <c r="D56" s="38" t="s">
        <v>133</v>
      </c>
      <c r="E56" s="38" t="s">
        <v>58</v>
      </c>
      <c r="F56" s="38" t="s">
        <v>326</v>
      </c>
      <c r="G56" s="92"/>
      <c r="H56" s="236" t="str">
        <f t="shared" si="14"/>
        <v>ＳＵＳ製床置型パイプ流入</v>
      </c>
      <c r="I56" s="233">
        <f t="shared" si="15"/>
        <v>0</v>
      </c>
      <c r="J56" s="233" t="str">
        <f t="shared" si="16"/>
        <v>-</v>
      </c>
      <c r="K56" s="237" t="e">
        <f t="shared" si="17"/>
        <v>#N/A</v>
      </c>
      <c r="L56" s="238" t="str">
        <f t="shared" si="18"/>
        <v>-</v>
      </c>
      <c r="M56" s="238" t="e">
        <f t="shared" si="19"/>
        <v>#N/A</v>
      </c>
      <c r="N56" s="237" t="e">
        <f t="shared" si="20"/>
        <v>#N/A</v>
      </c>
      <c r="O56" s="239" t="e">
        <f t="shared" si="21"/>
        <v>#N/A</v>
      </c>
      <c r="P56" s="233" t="e">
        <f t="shared" si="54"/>
        <v>#N/A</v>
      </c>
      <c r="T56" s="236" t="str">
        <f t="shared" si="22"/>
        <v>ＳＵＳ製床置型パイプ流入</v>
      </c>
      <c r="U56" s="233">
        <f t="shared" si="23"/>
        <v>0</v>
      </c>
      <c r="V56" s="233" t="str">
        <f t="shared" si="24"/>
        <v>-</v>
      </c>
      <c r="W56" s="237" t="e">
        <f t="shared" si="25"/>
        <v>#DIV/0!</v>
      </c>
      <c r="X56" s="238" t="str">
        <f t="shared" si="26"/>
        <v>-</v>
      </c>
      <c r="Y56" s="238" t="str">
        <f t="shared" si="27"/>
        <v>-</v>
      </c>
      <c r="Z56" s="237" t="str">
        <f t="shared" si="28"/>
        <v>-</v>
      </c>
      <c r="AA56" s="239" t="e">
        <f t="shared" si="29"/>
        <v>#DIV/0!</v>
      </c>
      <c r="AB56" s="233" t="e">
        <f t="shared" si="55"/>
        <v>#DIV/0!</v>
      </c>
      <c r="AG56" s="236" t="str">
        <f t="shared" si="30"/>
        <v>ＳＵＳ製床置型パイプ流入</v>
      </c>
      <c r="AH56" s="233">
        <f t="shared" si="31"/>
        <v>0</v>
      </c>
      <c r="AI56" s="233" t="str">
        <f t="shared" si="32"/>
        <v>-</v>
      </c>
      <c r="AJ56" s="237" t="e">
        <f t="shared" si="33"/>
        <v>#N/A</v>
      </c>
      <c r="AK56" s="241" t="e">
        <f t="shared" si="56"/>
        <v>#N/A</v>
      </c>
    </row>
    <row r="57" spans="1:37" ht="20.100000000000001" customHeight="1" x14ac:dyDescent="0.15">
      <c r="A57" s="42">
        <v>23</v>
      </c>
      <c r="B57" s="42">
        <v>7.6</v>
      </c>
      <c r="C57" s="86" t="s">
        <v>132</v>
      </c>
      <c r="D57" s="38" t="s">
        <v>133</v>
      </c>
      <c r="E57" s="38" t="s">
        <v>58</v>
      </c>
      <c r="F57" s="38" t="s">
        <v>325</v>
      </c>
      <c r="G57" s="92"/>
      <c r="H57" s="236" t="str">
        <f t="shared" si="14"/>
        <v>ＳＵＳ製床置型パイプ流入</v>
      </c>
      <c r="I57" s="233">
        <f t="shared" si="15"/>
        <v>0</v>
      </c>
      <c r="J57" s="233" t="str">
        <f t="shared" si="16"/>
        <v>-</v>
      </c>
      <c r="K57" s="237" t="e">
        <f t="shared" si="17"/>
        <v>#N/A</v>
      </c>
      <c r="L57" s="238" t="str">
        <f t="shared" si="18"/>
        <v>-</v>
      </c>
      <c r="M57" s="238" t="e">
        <f t="shared" si="19"/>
        <v>#N/A</v>
      </c>
      <c r="N57" s="237" t="e">
        <f t="shared" si="20"/>
        <v>#N/A</v>
      </c>
      <c r="O57" s="239" t="e">
        <f t="shared" si="21"/>
        <v>#N/A</v>
      </c>
      <c r="P57" s="233" t="e">
        <f t="shared" si="54"/>
        <v>#N/A</v>
      </c>
      <c r="T57" s="236" t="str">
        <f t="shared" si="22"/>
        <v>ＳＵＳ製床置型パイプ流入</v>
      </c>
      <c r="U57" s="233">
        <f t="shared" si="23"/>
        <v>0</v>
      </c>
      <c r="V57" s="233" t="str">
        <f t="shared" si="24"/>
        <v>-</v>
      </c>
      <c r="W57" s="237" t="e">
        <f t="shared" si="25"/>
        <v>#DIV/0!</v>
      </c>
      <c r="X57" s="238" t="str">
        <f t="shared" si="26"/>
        <v>-</v>
      </c>
      <c r="Y57" s="238" t="str">
        <f t="shared" si="27"/>
        <v>-</v>
      </c>
      <c r="Z57" s="237" t="str">
        <f t="shared" si="28"/>
        <v>-</v>
      </c>
      <c r="AA57" s="239" t="e">
        <f t="shared" si="29"/>
        <v>#DIV/0!</v>
      </c>
      <c r="AB57" s="233" t="e">
        <f t="shared" si="55"/>
        <v>#DIV/0!</v>
      </c>
      <c r="AG57" s="236" t="str">
        <f t="shared" si="30"/>
        <v>ＳＵＳ製床置型パイプ流入</v>
      </c>
      <c r="AH57" s="233">
        <f t="shared" si="31"/>
        <v>0</v>
      </c>
      <c r="AI57" s="233" t="str">
        <f t="shared" si="32"/>
        <v>-</v>
      </c>
      <c r="AJ57" s="237" t="e">
        <f t="shared" si="33"/>
        <v>#N/A</v>
      </c>
      <c r="AK57" s="241" t="e">
        <f t="shared" si="56"/>
        <v>#N/A</v>
      </c>
    </row>
    <row r="58" spans="1:37" ht="20.100000000000001" customHeight="1" x14ac:dyDescent="0.15">
      <c r="A58" s="42">
        <v>8</v>
      </c>
      <c r="B58" s="42">
        <v>2.6</v>
      </c>
      <c r="C58" s="86" t="s">
        <v>132</v>
      </c>
      <c r="D58" s="38" t="s">
        <v>133</v>
      </c>
      <c r="E58" s="38" t="s">
        <v>58</v>
      </c>
      <c r="F58" s="38" t="s">
        <v>324</v>
      </c>
      <c r="G58" s="92"/>
      <c r="H58" s="236" t="str">
        <f t="shared" si="14"/>
        <v>ＳＵＳ製床置型パイプ流入</v>
      </c>
      <c r="I58" s="233">
        <f t="shared" si="15"/>
        <v>0</v>
      </c>
      <c r="J58" s="233" t="str">
        <f t="shared" si="16"/>
        <v>-</v>
      </c>
      <c r="K58" s="237" t="e">
        <f t="shared" si="17"/>
        <v>#N/A</v>
      </c>
      <c r="L58" s="238" t="str">
        <f t="shared" si="18"/>
        <v>-</v>
      </c>
      <c r="M58" s="238" t="e">
        <f t="shared" si="19"/>
        <v>#N/A</v>
      </c>
      <c r="N58" s="237" t="e">
        <f t="shared" si="20"/>
        <v>#N/A</v>
      </c>
      <c r="O58" s="239" t="e">
        <f t="shared" si="21"/>
        <v>#N/A</v>
      </c>
      <c r="P58" s="233" t="e">
        <f t="shared" si="54"/>
        <v>#N/A</v>
      </c>
      <c r="T58" s="236" t="str">
        <f t="shared" si="22"/>
        <v>ＳＵＳ製床置型パイプ流入</v>
      </c>
      <c r="U58" s="233">
        <f t="shared" si="23"/>
        <v>0</v>
      </c>
      <c r="V58" s="233" t="str">
        <f t="shared" si="24"/>
        <v>-</v>
      </c>
      <c r="W58" s="237" t="e">
        <f t="shared" si="25"/>
        <v>#DIV/0!</v>
      </c>
      <c r="X58" s="238" t="str">
        <f t="shared" si="26"/>
        <v>-</v>
      </c>
      <c r="Y58" s="238" t="str">
        <f t="shared" si="27"/>
        <v>-</v>
      </c>
      <c r="Z58" s="237" t="str">
        <f t="shared" si="28"/>
        <v>-</v>
      </c>
      <c r="AA58" s="239" t="e">
        <f t="shared" si="29"/>
        <v>#DIV/0!</v>
      </c>
      <c r="AB58" s="233" t="e">
        <f t="shared" si="55"/>
        <v>#DIV/0!</v>
      </c>
      <c r="AG58" s="236" t="str">
        <f t="shared" si="30"/>
        <v>ＳＵＳ製床置型パイプ流入</v>
      </c>
      <c r="AH58" s="233">
        <f t="shared" si="31"/>
        <v>0</v>
      </c>
      <c r="AI58" s="233" t="str">
        <f t="shared" si="32"/>
        <v>-</v>
      </c>
      <c r="AJ58" s="237" t="e">
        <f t="shared" si="33"/>
        <v>#N/A</v>
      </c>
      <c r="AK58" s="241" t="e">
        <f t="shared" si="56"/>
        <v>#N/A</v>
      </c>
    </row>
    <row r="59" spans="1:37" ht="20.100000000000001" customHeight="1" x14ac:dyDescent="0.15">
      <c r="A59" s="153">
        <v>30</v>
      </c>
      <c r="B59" s="153">
        <v>9.9</v>
      </c>
      <c r="C59" s="154" t="s">
        <v>132</v>
      </c>
      <c r="D59" s="155" t="s">
        <v>198</v>
      </c>
      <c r="E59" s="155" t="s">
        <v>199</v>
      </c>
      <c r="F59" s="155" t="s">
        <v>200</v>
      </c>
      <c r="G59" s="92"/>
      <c r="H59" s="236" t="str">
        <f t="shared" si="14"/>
        <v>ＳＵＳ製シンク一体型－</v>
      </c>
      <c r="I59" s="233">
        <f t="shared" si="15"/>
        <v>0</v>
      </c>
      <c r="J59" s="233" t="str">
        <f t="shared" si="16"/>
        <v>-</v>
      </c>
      <c r="K59" s="237" t="e">
        <f t="shared" si="17"/>
        <v>#N/A</v>
      </c>
      <c r="L59" s="238" t="str">
        <f t="shared" si="18"/>
        <v>-</v>
      </c>
      <c r="M59" s="238" t="e">
        <f t="shared" si="19"/>
        <v>#N/A</v>
      </c>
      <c r="N59" s="237" t="e">
        <f t="shared" si="20"/>
        <v>#N/A</v>
      </c>
      <c r="O59" s="239" t="e">
        <f t="shared" si="21"/>
        <v>#N/A</v>
      </c>
      <c r="P59" s="233" t="e">
        <f t="shared" si="54"/>
        <v>#N/A</v>
      </c>
      <c r="T59" s="236" t="str">
        <f t="shared" si="22"/>
        <v>ＳＵＳ製シンク一体型－</v>
      </c>
      <c r="U59" s="233">
        <f t="shared" si="23"/>
        <v>0</v>
      </c>
      <c r="V59" s="233" t="str">
        <f t="shared" si="24"/>
        <v>-</v>
      </c>
      <c r="W59" s="237" t="e">
        <f t="shared" si="25"/>
        <v>#DIV/0!</v>
      </c>
      <c r="X59" s="238" t="str">
        <f t="shared" si="26"/>
        <v>-</v>
      </c>
      <c r="Y59" s="238" t="str">
        <f t="shared" si="27"/>
        <v>-</v>
      </c>
      <c r="Z59" s="237" t="str">
        <f t="shared" si="28"/>
        <v>-</v>
      </c>
      <c r="AA59" s="239" t="e">
        <f t="shared" si="29"/>
        <v>#DIV/0!</v>
      </c>
      <c r="AB59" s="233" t="e">
        <f t="shared" si="55"/>
        <v>#DIV/0!</v>
      </c>
      <c r="AG59" s="236" t="str">
        <f t="shared" si="30"/>
        <v>ＳＵＳ製シンク一体型－</v>
      </c>
      <c r="AH59" s="233">
        <f t="shared" si="31"/>
        <v>0</v>
      </c>
      <c r="AI59" s="233" t="str">
        <f t="shared" si="32"/>
        <v>-</v>
      </c>
      <c r="AJ59" s="237" t="e">
        <f t="shared" si="33"/>
        <v>#N/A</v>
      </c>
      <c r="AK59" s="241" t="e">
        <f t="shared" si="56"/>
        <v>#N/A</v>
      </c>
    </row>
    <row r="60" spans="1:37" ht="20.100000000000001" customHeight="1" x14ac:dyDescent="0.15">
      <c r="A60" s="41">
        <v>400</v>
      </c>
      <c r="B60" s="41">
        <v>132.80000000000001</v>
      </c>
      <c r="C60" s="85" t="s">
        <v>132</v>
      </c>
      <c r="D60" s="37" t="s">
        <v>136</v>
      </c>
      <c r="E60" s="37" t="s">
        <v>58</v>
      </c>
      <c r="F60" s="391" t="s">
        <v>578</v>
      </c>
      <c r="G60" s="92"/>
      <c r="H60" s="236" t="str">
        <f t="shared" si="14"/>
        <v>ＳＵＳ製床吊型パイプ流入</v>
      </c>
      <c r="I60" s="233">
        <f t="shared" si="15"/>
        <v>0</v>
      </c>
      <c r="J60" s="233" t="str">
        <f t="shared" si="16"/>
        <v>-</v>
      </c>
      <c r="K60" s="237" t="e">
        <f t="shared" si="17"/>
        <v>#N/A</v>
      </c>
      <c r="L60" s="238" t="str">
        <f t="shared" si="18"/>
        <v>-</v>
      </c>
      <c r="M60" s="238" t="e">
        <f t="shared" si="19"/>
        <v>#N/A</v>
      </c>
      <c r="N60" s="237" t="e">
        <f t="shared" si="20"/>
        <v>#N/A</v>
      </c>
      <c r="O60" s="239" t="e">
        <f t="shared" si="21"/>
        <v>#N/A</v>
      </c>
      <c r="P60" s="233" t="e">
        <f t="shared" si="54"/>
        <v>#N/A</v>
      </c>
      <c r="T60" s="236" t="str">
        <f t="shared" si="22"/>
        <v>ＳＵＳ製床吊型パイプ流入</v>
      </c>
      <c r="U60" s="233">
        <f t="shared" si="23"/>
        <v>0</v>
      </c>
      <c r="V60" s="233" t="str">
        <f t="shared" si="24"/>
        <v>-</v>
      </c>
      <c r="W60" s="237" t="e">
        <f t="shared" si="25"/>
        <v>#DIV/0!</v>
      </c>
      <c r="X60" s="238" t="str">
        <f t="shared" si="26"/>
        <v>-</v>
      </c>
      <c r="Y60" s="238" t="str">
        <f t="shared" si="27"/>
        <v>-</v>
      </c>
      <c r="Z60" s="237" t="str">
        <f t="shared" si="28"/>
        <v>-</v>
      </c>
      <c r="AA60" s="239" t="e">
        <f t="shared" si="29"/>
        <v>#DIV/0!</v>
      </c>
      <c r="AB60" s="233" t="e">
        <f t="shared" si="55"/>
        <v>#DIV/0!</v>
      </c>
      <c r="AG60" s="236" t="str">
        <f t="shared" si="30"/>
        <v>ＳＵＳ製床吊型パイプ流入</v>
      </c>
      <c r="AH60" s="233">
        <f t="shared" si="31"/>
        <v>0</v>
      </c>
      <c r="AI60" s="233" t="str">
        <f t="shared" si="32"/>
        <v>-</v>
      </c>
      <c r="AJ60" s="237" t="e">
        <f t="shared" si="33"/>
        <v>#N/A</v>
      </c>
      <c r="AK60" s="241" t="e">
        <f t="shared" si="56"/>
        <v>#N/A</v>
      </c>
    </row>
    <row r="61" spans="1:37" ht="20.100000000000001" customHeight="1" x14ac:dyDescent="0.15">
      <c r="A61" s="41">
        <v>300</v>
      </c>
      <c r="B61" s="41">
        <v>99.6</v>
      </c>
      <c r="C61" s="85" t="s">
        <v>132</v>
      </c>
      <c r="D61" s="37" t="s">
        <v>136</v>
      </c>
      <c r="E61" s="37" t="s">
        <v>58</v>
      </c>
      <c r="F61" s="391" t="s">
        <v>579</v>
      </c>
      <c r="G61" s="92"/>
      <c r="H61" s="236" t="str">
        <f t="shared" si="14"/>
        <v>ＳＵＳ製床吊型パイプ流入</v>
      </c>
      <c r="I61" s="233">
        <f t="shared" si="15"/>
        <v>0</v>
      </c>
      <c r="J61" s="233" t="str">
        <f t="shared" si="16"/>
        <v>-</v>
      </c>
      <c r="K61" s="237" t="e">
        <f t="shared" si="17"/>
        <v>#N/A</v>
      </c>
      <c r="L61" s="238" t="str">
        <f t="shared" si="18"/>
        <v>-</v>
      </c>
      <c r="M61" s="238" t="e">
        <f t="shared" si="19"/>
        <v>#N/A</v>
      </c>
      <c r="N61" s="237" t="e">
        <f t="shared" si="20"/>
        <v>#N/A</v>
      </c>
      <c r="O61" s="239" t="e">
        <f t="shared" si="21"/>
        <v>#N/A</v>
      </c>
      <c r="P61" s="233" t="e">
        <f t="shared" si="54"/>
        <v>#N/A</v>
      </c>
      <c r="T61" s="236" t="str">
        <f t="shared" si="22"/>
        <v>ＳＵＳ製床吊型パイプ流入</v>
      </c>
      <c r="U61" s="233">
        <f t="shared" si="23"/>
        <v>0</v>
      </c>
      <c r="V61" s="233" t="str">
        <f t="shared" si="24"/>
        <v>-</v>
      </c>
      <c r="W61" s="237" t="e">
        <f t="shared" si="25"/>
        <v>#DIV/0!</v>
      </c>
      <c r="X61" s="238" t="str">
        <f t="shared" si="26"/>
        <v>-</v>
      </c>
      <c r="Y61" s="238" t="str">
        <f t="shared" si="27"/>
        <v>-</v>
      </c>
      <c r="Z61" s="237" t="str">
        <f t="shared" si="28"/>
        <v>-</v>
      </c>
      <c r="AA61" s="239" t="e">
        <f t="shared" si="29"/>
        <v>#DIV/0!</v>
      </c>
      <c r="AB61" s="233" t="e">
        <f t="shared" si="55"/>
        <v>#DIV/0!</v>
      </c>
      <c r="AG61" s="236" t="str">
        <f t="shared" si="30"/>
        <v>ＳＵＳ製床吊型パイプ流入</v>
      </c>
      <c r="AH61" s="233">
        <f t="shared" si="31"/>
        <v>0</v>
      </c>
      <c r="AI61" s="233" t="str">
        <f t="shared" si="32"/>
        <v>-</v>
      </c>
      <c r="AJ61" s="237" t="e">
        <f t="shared" si="33"/>
        <v>#N/A</v>
      </c>
      <c r="AK61" s="241" t="e">
        <f t="shared" si="56"/>
        <v>#N/A</v>
      </c>
    </row>
    <row r="62" spans="1:37" ht="20.100000000000001" customHeight="1" x14ac:dyDescent="0.15">
      <c r="A62" s="41">
        <v>250</v>
      </c>
      <c r="B62" s="41">
        <v>83</v>
      </c>
      <c r="C62" s="85" t="s">
        <v>132</v>
      </c>
      <c r="D62" s="37" t="s">
        <v>136</v>
      </c>
      <c r="E62" s="37" t="s">
        <v>58</v>
      </c>
      <c r="F62" s="391" t="s">
        <v>580</v>
      </c>
      <c r="G62" s="92"/>
      <c r="H62" s="236" t="str">
        <f t="shared" si="14"/>
        <v>ＳＵＳ製床吊型パイプ流入</v>
      </c>
      <c r="I62" s="233">
        <f t="shared" si="15"/>
        <v>0</v>
      </c>
      <c r="J62" s="233" t="str">
        <f t="shared" si="16"/>
        <v>-</v>
      </c>
      <c r="K62" s="237" t="e">
        <f t="shared" si="17"/>
        <v>#N/A</v>
      </c>
      <c r="L62" s="238" t="str">
        <f t="shared" si="18"/>
        <v>-</v>
      </c>
      <c r="M62" s="238" t="e">
        <f t="shared" si="19"/>
        <v>#N/A</v>
      </c>
      <c r="N62" s="237" t="e">
        <f t="shared" si="20"/>
        <v>#N/A</v>
      </c>
      <c r="O62" s="239" t="e">
        <f t="shared" si="21"/>
        <v>#N/A</v>
      </c>
      <c r="P62" s="233" t="e">
        <f t="shared" si="54"/>
        <v>#N/A</v>
      </c>
      <c r="T62" s="236" t="str">
        <f t="shared" si="22"/>
        <v>ＳＵＳ製床吊型パイプ流入</v>
      </c>
      <c r="U62" s="233">
        <f t="shared" si="23"/>
        <v>0</v>
      </c>
      <c r="V62" s="233" t="str">
        <f t="shared" si="24"/>
        <v>-</v>
      </c>
      <c r="W62" s="237" t="e">
        <f t="shared" si="25"/>
        <v>#DIV/0!</v>
      </c>
      <c r="X62" s="238" t="str">
        <f t="shared" si="26"/>
        <v>-</v>
      </c>
      <c r="Y62" s="238" t="str">
        <f t="shared" si="27"/>
        <v>-</v>
      </c>
      <c r="Z62" s="237" t="str">
        <f t="shared" si="28"/>
        <v>-</v>
      </c>
      <c r="AA62" s="239" t="e">
        <f t="shared" si="29"/>
        <v>#DIV/0!</v>
      </c>
      <c r="AB62" s="233" t="e">
        <f t="shared" si="55"/>
        <v>#DIV/0!</v>
      </c>
      <c r="AG62" s="236" t="str">
        <f t="shared" si="30"/>
        <v>ＳＵＳ製床吊型パイプ流入</v>
      </c>
      <c r="AH62" s="233">
        <f t="shared" si="31"/>
        <v>0</v>
      </c>
      <c r="AI62" s="233" t="str">
        <f t="shared" si="32"/>
        <v>-</v>
      </c>
      <c r="AJ62" s="237" t="e">
        <f t="shared" si="33"/>
        <v>#N/A</v>
      </c>
      <c r="AK62" s="241" t="e">
        <f t="shared" si="56"/>
        <v>#N/A</v>
      </c>
    </row>
    <row r="63" spans="1:37" ht="20.100000000000001" customHeight="1" x14ac:dyDescent="0.15">
      <c r="A63" s="41">
        <v>200</v>
      </c>
      <c r="B63" s="41">
        <v>66.400000000000006</v>
      </c>
      <c r="C63" s="85" t="s">
        <v>132</v>
      </c>
      <c r="D63" s="37" t="s">
        <v>136</v>
      </c>
      <c r="E63" s="37" t="s">
        <v>58</v>
      </c>
      <c r="F63" s="391" t="s">
        <v>581</v>
      </c>
      <c r="G63" s="92"/>
      <c r="H63" s="236" t="str">
        <f t="shared" si="14"/>
        <v>ＳＵＳ製床吊型パイプ流入</v>
      </c>
      <c r="I63" s="233">
        <f t="shared" si="15"/>
        <v>0</v>
      </c>
      <c r="J63" s="233" t="str">
        <f t="shared" si="16"/>
        <v>-</v>
      </c>
      <c r="K63" s="237" t="e">
        <f t="shared" si="17"/>
        <v>#N/A</v>
      </c>
      <c r="L63" s="238" t="str">
        <f t="shared" si="18"/>
        <v>-</v>
      </c>
      <c r="M63" s="238" t="e">
        <f t="shared" si="19"/>
        <v>#N/A</v>
      </c>
      <c r="N63" s="237" t="e">
        <f t="shared" si="20"/>
        <v>#N/A</v>
      </c>
      <c r="O63" s="239" t="e">
        <f t="shared" si="21"/>
        <v>#N/A</v>
      </c>
      <c r="P63" s="233" t="e">
        <f t="shared" si="54"/>
        <v>#N/A</v>
      </c>
      <c r="T63" s="236" t="str">
        <f t="shared" si="22"/>
        <v>ＳＵＳ製床吊型パイプ流入</v>
      </c>
      <c r="U63" s="233">
        <f t="shared" si="23"/>
        <v>0</v>
      </c>
      <c r="V63" s="233" t="str">
        <f t="shared" si="24"/>
        <v>-</v>
      </c>
      <c r="W63" s="237" t="e">
        <f t="shared" si="25"/>
        <v>#DIV/0!</v>
      </c>
      <c r="X63" s="238" t="str">
        <f t="shared" si="26"/>
        <v>-</v>
      </c>
      <c r="Y63" s="238" t="str">
        <f t="shared" si="27"/>
        <v>-</v>
      </c>
      <c r="Z63" s="237" t="str">
        <f t="shared" si="28"/>
        <v>-</v>
      </c>
      <c r="AA63" s="239" t="e">
        <f t="shared" si="29"/>
        <v>#DIV/0!</v>
      </c>
      <c r="AB63" s="233" t="e">
        <f t="shared" si="55"/>
        <v>#DIV/0!</v>
      </c>
      <c r="AG63" s="236" t="str">
        <f t="shared" si="30"/>
        <v>ＳＵＳ製床吊型パイプ流入</v>
      </c>
      <c r="AH63" s="233">
        <f t="shared" si="31"/>
        <v>0</v>
      </c>
      <c r="AI63" s="233" t="str">
        <f t="shared" si="32"/>
        <v>-</v>
      </c>
      <c r="AJ63" s="237" t="e">
        <f t="shared" si="33"/>
        <v>#N/A</v>
      </c>
      <c r="AK63" s="241" t="e">
        <f t="shared" si="56"/>
        <v>#N/A</v>
      </c>
    </row>
    <row r="64" spans="1:37" ht="20.100000000000001" customHeight="1" x14ac:dyDescent="0.15">
      <c r="A64" s="41">
        <v>150</v>
      </c>
      <c r="B64" s="41">
        <v>49.8</v>
      </c>
      <c r="C64" s="85" t="s">
        <v>132</v>
      </c>
      <c r="D64" s="37" t="s">
        <v>136</v>
      </c>
      <c r="E64" s="37" t="s">
        <v>58</v>
      </c>
      <c r="F64" s="391" t="s">
        <v>582</v>
      </c>
      <c r="G64" s="92"/>
      <c r="H64" s="236" t="str">
        <f t="shared" si="14"/>
        <v>ＳＵＳ製床吊型パイプ流入</v>
      </c>
      <c r="I64" s="233">
        <f t="shared" si="15"/>
        <v>0</v>
      </c>
      <c r="J64" s="233" t="str">
        <f t="shared" si="16"/>
        <v>-</v>
      </c>
      <c r="K64" s="237" t="e">
        <f t="shared" si="17"/>
        <v>#N/A</v>
      </c>
      <c r="L64" s="238" t="str">
        <f t="shared" si="18"/>
        <v>-</v>
      </c>
      <c r="M64" s="238" t="e">
        <f t="shared" si="19"/>
        <v>#N/A</v>
      </c>
      <c r="N64" s="237" t="e">
        <f t="shared" si="20"/>
        <v>#N/A</v>
      </c>
      <c r="O64" s="239" t="e">
        <f t="shared" si="21"/>
        <v>#N/A</v>
      </c>
      <c r="P64" s="233" t="e">
        <f t="shared" si="54"/>
        <v>#N/A</v>
      </c>
      <c r="T64" s="236" t="str">
        <f t="shared" si="22"/>
        <v>ＳＵＳ製床吊型パイプ流入</v>
      </c>
      <c r="U64" s="233">
        <f t="shared" si="23"/>
        <v>0</v>
      </c>
      <c r="V64" s="233" t="str">
        <f t="shared" si="24"/>
        <v>-</v>
      </c>
      <c r="W64" s="237" t="e">
        <f t="shared" si="25"/>
        <v>#DIV/0!</v>
      </c>
      <c r="X64" s="238" t="str">
        <f t="shared" si="26"/>
        <v>-</v>
      </c>
      <c r="Y64" s="238" t="str">
        <f t="shared" si="27"/>
        <v>-</v>
      </c>
      <c r="Z64" s="237" t="str">
        <f t="shared" si="28"/>
        <v>-</v>
      </c>
      <c r="AA64" s="239" t="e">
        <f t="shared" si="29"/>
        <v>#DIV/0!</v>
      </c>
      <c r="AB64" s="233" t="e">
        <f t="shared" si="55"/>
        <v>#DIV/0!</v>
      </c>
      <c r="AG64" s="236" t="str">
        <f t="shared" si="30"/>
        <v>ＳＵＳ製床吊型パイプ流入</v>
      </c>
      <c r="AH64" s="233">
        <f t="shared" si="31"/>
        <v>0</v>
      </c>
      <c r="AI64" s="233" t="str">
        <f t="shared" si="32"/>
        <v>-</v>
      </c>
      <c r="AJ64" s="237" t="e">
        <f t="shared" si="33"/>
        <v>#N/A</v>
      </c>
      <c r="AK64" s="241" t="e">
        <f t="shared" si="56"/>
        <v>#N/A</v>
      </c>
    </row>
    <row r="65" spans="1:37" ht="20.100000000000001" customHeight="1" x14ac:dyDescent="0.15">
      <c r="A65" s="41">
        <v>120</v>
      </c>
      <c r="B65" s="41">
        <v>39.799999999999997</v>
      </c>
      <c r="C65" s="85" t="s">
        <v>132</v>
      </c>
      <c r="D65" s="37" t="s">
        <v>136</v>
      </c>
      <c r="E65" s="37" t="s">
        <v>58</v>
      </c>
      <c r="F65" s="391" t="s">
        <v>583</v>
      </c>
      <c r="G65" s="92"/>
      <c r="H65" s="236" t="str">
        <f t="shared" si="14"/>
        <v>ＳＵＳ製床吊型パイプ流入</v>
      </c>
      <c r="I65" s="233">
        <f t="shared" si="15"/>
        <v>0</v>
      </c>
      <c r="J65" s="233" t="str">
        <f t="shared" si="16"/>
        <v>-</v>
      </c>
      <c r="K65" s="237" t="e">
        <f t="shared" si="17"/>
        <v>#N/A</v>
      </c>
      <c r="L65" s="238" t="str">
        <f t="shared" si="18"/>
        <v>-</v>
      </c>
      <c r="M65" s="238" t="e">
        <f t="shared" si="19"/>
        <v>#N/A</v>
      </c>
      <c r="N65" s="237" t="e">
        <f t="shared" si="20"/>
        <v>#N/A</v>
      </c>
      <c r="O65" s="239" t="e">
        <f t="shared" si="21"/>
        <v>#N/A</v>
      </c>
      <c r="P65" s="233" t="e">
        <f t="shared" si="54"/>
        <v>#N/A</v>
      </c>
      <c r="T65" s="236" t="str">
        <f t="shared" si="22"/>
        <v>ＳＵＳ製床吊型パイプ流入</v>
      </c>
      <c r="U65" s="233">
        <f t="shared" si="23"/>
        <v>0</v>
      </c>
      <c r="V65" s="233" t="str">
        <f t="shared" si="24"/>
        <v>-</v>
      </c>
      <c r="W65" s="237" t="e">
        <f t="shared" si="25"/>
        <v>#DIV/0!</v>
      </c>
      <c r="X65" s="238" t="str">
        <f t="shared" si="26"/>
        <v>-</v>
      </c>
      <c r="Y65" s="238" t="str">
        <f t="shared" si="27"/>
        <v>-</v>
      </c>
      <c r="Z65" s="237" t="str">
        <f t="shared" si="28"/>
        <v>-</v>
      </c>
      <c r="AA65" s="239" t="e">
        <f t="shared" si="29"/>
        <v>#DIV/0!</v>
      </c>
      <c r="AB65" s="233" t="e">
        <f t="shared" si="55"/>
        <v>#DIV/0!</v>
      </c>
      <c r="AG65" s="236" t="str">
        <f t="shared" si="30"/>
        <v>ＳＵＳ製床吊型パイプ流入</v>
      </c>
      <c r="AH65" s="233">
        <f t="shared" si="31"/>
        <v>0</v>
      </c>
      <c r="AI65" s="233" t="str">
        <f t="shared" si="32"/>
        <v>-</v>
      </c>
      <c r="AJ65" s="237" t="e">
        <f t="shared" si="33"/>
        <v>#N/A</v>
      </c>
      <c r="AK65" s="241" t="e">
        <f t="shared" si="56"/>
        <v>#N/A</v>
      </c>
    </row>
    <row r="66" spans="1:37" ht="20.100000000000001" customHeight="1" x14ac:dyDescent="0.15">
      <c r="A66" s="41">
        <v>70</v>
      </c>
      <c r="B66" s="41">
        <v>23.2</v>
      </c>
      <c r="C66" s="85" t="s">
        <v>132</v>
      </c>
      <c r="D66" s="37" t="s">
        <v>136</v>
      </c>
      <c r="E66" s="37" t="s">
        <v>58</v>
      </c>
      <c r="F66" s="391" t="s">
        <v>584</v>
      </c>
      <c r="G66" s="92"/>
      <c r="H66" s="236" t="str">
        <f t="shared" si="14"/>
        <v>ＳＵＳ製床吊型パイプ流入</v>
      </c>
      <c r="I66" s="233">
        <f t="shared" si="15"/>
        <v>0</v>
      </c>
      <c r="J66" s="233" t="str">
        <f t="shared" si="16"/>
        <v>-</v>
      </c>
      <c r="K66" s="237" t="e">
        <f t="shared" si="17"/>
        <v>#N/A</v>
      </c>
      <c r="L66" s="238" t="str">
        <f t="shared" si="18"/>
        <v>-</v>
      </c>
      <c r="M66" s="238" t="e">
        <f t="shared" si="19"/>
        <v>#N/A</v>
      </c>
      <c r="N66" s="237" t="e">
        <f t="shared" si="20"/>
        <v>#N/A</v>
      </c>
      <c r="O66" s="239" t="e">
        <f t="shared" si="21"/>
        <v>#N/A</v>
      </c>
      <c r="P66" s="233" t="e">
        <f t="shared" si="54"/>
        <v>#N/A</v>
      </c>
      <c r="T66" s="236" t="str">
        <f t="shared" si="22"/>
        <v>ＳＵＳ製床吊型パイプ流入</v>
      </c>
      <c r="U66" s="233">
        <f t="shared" si="23"/>
        <v>0</v>
      </c>
      <c r="V66" s="233" t="str">
        <f t="shared" si="24"/>
        <v>-</v>
      </c>
      <c r="W66" s="237" t="e">
        <f t="shared" si="25"/>
        <v>#DIV/0!</v>
      </c>
      <c r="X66" s="238" t="str">
        <f t="shared" si="26"/>
        <v>-</v>
      </c>
      <c r="Y66" s="238" t="str">
        <f t="shared" si="27"/>
        <v>-</v>
      </c>
      <c r="Z66" s="237" t="str">
        <f t="shared" si="28"/>
        <v>-</v>
      </c>
      <c r="AA66" s="239" t="e">
        <f t="shared" si="29"/>
        <v>#DIV/0!</v>
      </c>
      <c r="AB66" s="233" t="e">
        <f t="shared" si="55"/>
        <v>#DIV/0!</v>
      </c>
      <c r="AG66" s="236" t="str">
        <f t="shared" si="30"/>
        <v>ＳＵＳ製床吊型パイプ流入</v>
      </c>
      <c r="AH66" s="233">
        <f t="shared" si="31"/>
        <v>0</v>
      </c>
      <c r="AI66" s="233" t="str">
        <f t="shared" si="32"/>
        <v>-</v>
      </c>
      <c r="AJ66" s="237" t="e">
        <f t="shared" si="33"/>
        <v>#N/A</v>
      </c>
      <c r="AK66" s="241" t="e">
        <f t="shared" si="56"/>
        <v>#N/A</v>
      </c>
    </row>
    <row r="67" spans="1:37" ht="20.100000000000001" customHeight="1" x14ac:dyDescent="0.15">
      <c r="A67" s="41">
        <v>50</v>
      </c>
      <c r="B67" s="41">
        <v>16.600000000000001</v>
      </c>
      <c r="C67" s="85" t="s">
        <v>132</v>
      </c>
      <c r="D67" s="37" t="s">
        <v>136</v>
      </c>
      <c r="E67" s="37" t="s">
        <v>58</v>
      </c>
      <c r="F67" s="391" t="s">
        <v>585</v>
      </c>
      <c r="G67" s="92"/>
      <c r="H67" s="236" t="str">
        <f t="shared" si="14"/>
        <v>ＳＵＳ製床吊型パイプ流入</v>
      </c>
      <c r="I67" s="233">
        <f t="shared" si="15"/>
        <v>0</v>
      </c>
      <c r="J67" s="233" t="str">
        <f t="shared" si="16"/>
        <v>-</v>
      </c>
      <c r="K67" s="237" t="e">
        <f t="shared" si="17"/>
        <v>#N/A</v>
      </c>
      <c r="L67" s="238" t="str">
        <f t="shared" si="18"/>
        <v>-</v>
      </c>
      <c r="M67" s="238" t="e">
        <f t="shared" si="19"/>
        <v>#N/A</v>
      </c>
      <c r="N67" s="237" t="e">
        <f t="shared" si="20"/>
        <v>#N/A</v>
      </c>
      <c r="O67" s="239" t="e">
        <f t="shared" si="21"/>
        <v>#N/A</v>
      </c>
      <c r="P67" s="233" t="e">
        <f t="shared" si="54"/>
        <v>#N/A</v>
      </c>
      <c r="T67" s="236" t="str">
        <f t="shared" si="22"/>
        <v>ＳＵＳ製床吊型パイプ流入</v>
      </c>
      <c r="U67" s="233">
        <f t="shared" si="23"/>
        <v>0</v>
      </c>
      <c r="V67" s="233" t="str">
        <f t="shared" si="24"/>
        <v>-</v>
      </c>
      <c r="W67" s="237" t="e">
        <f t="shared" si="25"/>
        <v>#DIV/0!</v>
      </c>
      <c r="X67" s="238" t="str">
        <f t="shared" si="26"/>
        <v>-</v>
      </c>
      <c r="Y67" s="238" t="str">
        <f t="shared" si="27"/>
        <v>-</v>
      </c>
      <c r="Z67" s="237" t="str">
        <f t="shared" si="28"/>
        <v>-</v>
      </c>
      <c r="AA67" s="239" t="e">
        <f t="shared" si="29"/>
        <v>#DIV/0!</v>
      </c>
      <c r="AB67" s="233" t="e">
        <f t="shared" si="55"/>
        <v>#DIV/0!</v>
      </c>
      <c r="AG67" s="236" t="str">
        <f t="shared" si="30"/>
        <v>ＳＵＳ製床吊型パイプ流入</v>
      </c>
      <c r="AH67" s="233">
        <f t="shared" si="31"/>
        <v>0</v>
      </c>
      <c r="AI67" s="233" t="str">
        <f t="shared" si="32"/>
        <v>-</v>
      </c>
      <c r="AJ67" s="237" t="e">
        <f t="shared" si="33"/>
        <v>#N/A</v>
      </c>
      <c r="AK67" s="241" t="e">
        <f t="shared" si="56"/>
        <v>#N/A</v>
      </c>
    </row>
    <row r="68" spans="1:37" ht="20.100000000000001" customHeight="1" x14ac:dyDescent="0.15">
      <c r="A68" s="41">
        <v>400</v>
      </c>
      <c r="B68" s="41">
        <v>132.80000000000001</v>
      </c>
      <c r="C68" s="85" t="s">
        <v>132</v>
      </c>
      <c r="D68" s="37" t="s">
        <v>136</v>
      </c>
      <c r="E68" s="37" t="s">
        <v>59</v>
      </c>
      <c r="F68" s="391" t="s">
        <v>586</v>
      </c>
      <c r="G68" s="92"/>
      <c r="H68" s="236" t="str">
        <f t="shared" ref="H68:H113" si="57">CONCATENATE(C68,D68,E68)</f>
        <v>ＳＵＳ製床吊型側溝流入</v>
      </c>
      <c r="I68" s="233">
        <f t="shared" ref="I68:I113" si="58">IF($H$3=H68,1,0)</f>
        <v>0</v>
      </c>
      <c r="J68" s="233" t="str">
        <f t="shared" ref="J68:J113" si="59">IF(I68=1, A68,"-")</f>
        <v>-</v>
      </c>
      <c r="K68" s="237" t="e">
        <f t="shared" ref="K68:K113" si="60">IF(J68&gt;=$J$3,J68,"-")</f>
        <v>#N/A</v>
      </c>
      <c r="L68" s="238" t="str">
        <f t="shared" ref="L68:L113" si="61">IF(I68=1, B68,"-")</f>
        <v>-</v>
      </c>
      <c r="M68" s="238" t="e">
        <f t="shared" ref="M68:M113" si="62">IF(L68&gt;=L$3,L68,"-")</f>
        <v>#N/A</v>
      </c>
      <c r="N68" s="237" t="e">
        <f t="shared" ref="N68:N113" si="63">IF(M68="-","-",A68)</f>
        <v>#N/A</v>
      </c>
      <c r="O68" s="239" t="e">
        <f t="shared" ref="O68:O113" si="64">IF((K68=N68),MAX(K68,N68),"0")</f>
        <v>#N/A</v>
      </c>
      <c r="P68" s="233" t="e">
        <f t="shared" ref="P68:P99" si="65">IF(AND(1&lt;O68,O68&lt;=$N$118),O68,"-")</f>
        <v>#N/A</v>
      </c>
      <c r="T68" s="236" t="str">
        <f t="shared" ref="T68:T113" si="66">CONCATENATE(C68,D68,E68)</f>
        <v>ＳＵＳ製床吊型側溝流入</v>
      </c>
      <c r="U68" s="233">
        <f t="shared" ref="U68:U113" si="67">IF($T$3=T68,1,0)</f>
        <v>0</v>
      </c>
      <c r="V68" s="233" t="str">
        <f t="shared" ref="V68:V113" si="68">IF(U68=1, A68,"-")</f>
        <v>-</v>
      </c>
      <c r="W68" s="237" t="e">
        <f t="shared" ref="W68:W113" si="69">IF(V68&gt;=V$3,V68,"-")</f>
        <v>#DIV/0!</v>
      </c>
      <c r="X68" s="238" t="str">
        <f t="shared" ref="X68:X113" si="70">IF(U68=1, B68,"-")</f>
        <v>-</v>
      </c>
      <c r="Y68" s="238" t="str">
        <f t="shared" ref="Y68:Y113" si="71">IF(X68&gt;=X$3,X68,"-")</f>
        <v>-</v>
      </c>
      <c r="Z68" s="237" t="str">
        <f t="shared" ref="Z68:Z113" si="72">IF(Y68="-","-",A68)</f>
        <v>-</v>
      </c>
      <c r="AA68" s="239" t="e">
        <f t="shared" ref="AA68:AA113" si="73">IF((W68=Z68),MAX(W68,Z68),"0")</f>
        <v>#DIV/0!</v>
      </c>
      <c r="AB68" s="233" t="e">
        <f t="shared" ref="AB68:AB99" si="74">IF(AND(1&lt;AA68,AA68&lt;=$Z$118),AA68,"-")</f>
        <v>#DIV/0!</v>
      </c>
      <c r="AG68" s="236" t="str">
        <f t="shared" ref="AG68:AG113" si="75">CONCATENATE(C68,D68,E68)</f>
        <v>ＳＵＳ製床吊型側溝流入</v>
      </c>
      <c r="AH68" s="233">
        <f t="shared" ref="AH68:AH113" si="76">IF($AG$3=AG68,1,0)</f>
        <v>0</v>
      </c>
      <c r="AI68" s="233" t="str">
        <f t="shared" ref="AI68:AI113" si="77">IF(AH68=1, A68,"-")</f>
        <v>-</v>
      </c>
      <c r="AJ68" s="237" t="e">
        <f t="shared" ref="AJ68:AJ113" si="78">IF(AI68&gt;=$AI$3,AI68,"-")</f>
        <v>#N/A</v>
      </c>
      <c r="AK68" s="241" t="e">
        <f t="shared" ref="AK68:AK99" si="79">IF(AND(1&lt;AJ68,AJ68&lt;=AK$116),AJ68,"-")</f>
        <v>#N/A</v>
      </c>
    </row>
    <row r="69" spans="1:37" ht="20.100000000000001" customHeight="1" x14ac:dyDescent="0.15">
      <c r="A69" s="41">
        <v>300</v>
      </c>
      <c r="B69" s="41">
        <v>99.6</v>
      </c>
      <c r="C69" s="85" t="s">
        <v>132</v>
      </c>
      <c r="D69" s="37" t="s">
        <v>136</v>
      </c>
      <c r="E69" s="37" t="s">
        <v>59</v>
      </c>
      <c r="F69" s="391" t="s">
        <v>587</v>
      </c>
      <c r="G69" s="92"/>
      <c r="H69" s="236" t="str">
        <f t="shared" si="57"/>
        <v>ＳＵＳ製床吊型側溝流入</v>
      </c>
      <c r="I69" s="233">
        <f t="shared" si="58"/>
        <v>0</v>
      </c>
      <c r="J69" s="233" t="str">
        <f t="shared" si="59"/>
        <v>-</v>
      </c>
      <c r="K69" s="237" t="e">
        <f t="shared" si="60"/>
        <v>#N/A</v>
      </c>
      <c r="L69" s="238" t="str">
        <f t="shared" si="61"/>
        <v>-</v>
      </c>
      <c r="M69" s="238" t="e">
        <f t="shared" si="62"/>
        <v>#N/A</v>
      </c>
      <c r="N69" s="237" t="e">
        <f t="shared" si="63"/>
        <v>#N/A</v>
      </c>
      <c r="O69" s="239" t="e">
        <f t="shared" si="64"/>
        <v>#N/A</v>
      </c>
      <c r="P69" s="233" t="e">
        <f t="shared" si="65"/>
        <v>#N/A</v>
      </c>
      <c r="T69" s="236" t="str">
        <f t="shared" si="66"/>
        <v>ＳＵＳ製床吊型側溝流入</v>
      </c>
      <c r="U69" s="233">
        <f t="shared" si="67"/>
        <v>0</v>
      </c>
      <c r="V69" s="233" t="str">
        <f t="shared" si="68"/>
        <v>-</v>
      </c>
      <c r="W69" s="237" t="e">
        <f t="shared" si="69"/>
        <v>#DIV/0!</v>
      </c>
      <c r="X69" s="238" t="str">
        <f t="shared" si="70"/>
        <v>-</v>
      </c>
      <c r="Y69" s="238" t="str">
        <f t="shared" si="71"/>
        <v>-</v>
      </c>
      <c r="Z69" s="237" t="str">
        <f t="shared" si="72"/>
        <v>-</v>
      </c>
      <c r="AA69" s="239" t="e">
        <f t="shared" si="73"/>
        <v>#DIV/0!</v>
      </c>
      <c r="AB69" s="233" t="e">
        <f t="shared" si="74"/>
        <v>#DIV/0!</v>
      </c>
      <c r="AG69" s="236" t="str">
        <f t="shared" si="75"/>
        <v>ＳＵＳ製床吊型側溝流入</v>
      </c>
      <c r="AH69" s="233">
        <f t="shared" si="76"/>
        <v>0</v>
      </c>
      <c r="AI69" s="233" t="str">
        <f t="shared" si="77"/>
        <v>-</v>
      </c>
      <c r="AJ69" s="237" t="e">
        <f t="shared" si="78"/>
        <v>#N/A</v>
      </c>
      <c r="AK69" s="241" t="e">
        <f t="shared" si="79"/>
        <v>#N/A</v>
      </c>
    </row>
    <row r="70" spans="1:37" ht="20.100000000000001" customHeight="1" x14ac:dyDescent="0.15">
      <c r="A70" s="41">
        <v>250</v>
      </c>
      <c r="B70" s="41">
        <v>83</v>
      </c>
      <c r="C70" s="85" t="s">
        <v>132</v>
      </c>
      <c r="D70" s="37" t="s">
        <v>136</v>
      </c>
      <c r="E70" s="37" t="s">
        <v>59</v>
      </c>
      <c r="F70" s="391" t="s">
        <v>588</v>
      </c>
      <c r="G70" s="92"/>
      <c r="H70" s="236" t="str">
        <f t="shared" si="57"/>
        <v>ＳＵＳ製床吊型側溝流入</v>
      </c>
      <c r="I70" s="233">
        <f t="shared" si="58"/>
        <v>0</v>
      </c>
      <c r="J70" s="233" t="str">
        <f t="shared" si="59"/>
        <v>-</v>
      </c>
      <c r="K70" s="237" t="e">
        <f t="shared" si="60"/>
        <v>#N/A</v>
      </c>
      <c r="L70" s="238" t="str">
        <f t="shared" si="61"/>
        <v>-</v>
      </c>
      <c r="M70" s="238" t="e">
        <f t="shared" si="62"/>
        <v>#N/A</v>
      </c>
      <c r="N70" s="237" t="e">
        <f t="shared" si="63"/>
        <v>#N/A</v>
      </c>
      <c r="O70" s="239" t="e">
        <f t="shared" si="64"/>
        <v>#N/A</v>
      </c>
      <c r="P70" s="233" t="e">
        <f t="shared" si="65"/>
        <v>#N/A</v>
      </c>
      <c r="T70" s="236" t="str">
        <f t="shared" si="66"/>
        <v>ＳＵＳ製床吊型側溝流入</v>
      </c>
      <c r="U70" s="233">
        <f t="shared" si="67"/>
        <v>0</v>
      </c>
      <c r="V70" s="233" t="str">
        <f t="shared" si="68"/>
        <v>-</v>
      </c>
      <c r="W70" s="237" t="e">
        <f t="shared" si="69"/>
        <v>#DIV/0!</v>
      </c>
      <c r="X70" s="238" t="str">
        <f t="shared" si="70"/>
        <v>-</v>
      </c>
      <c r="Y70" s="238" t="str">
        <f t="shared" si="71"/>
        <v>-</v>
      </c>
      <c r="Z70" s="237" t="str">
        <f t="shared" si="72"/>
        <v>-</v>
      </c>
      <c r="AA70" s="239" t="e">
        <f t="shared" si="73"/>
        <v>#DIV/0!</v>
      </c>
      <c r="AB70" s="233" t="e">
        <f t="shared" si="74"/>
        <v>#DIV/0!</v>
      </c>
      <c r="AG70" s="236" t="str">
        <f t="shared" si="75"/>
        <v>ＳＵＳ製床吊型側溝流入</v>
      </c>
      <c r="AH70" s="233">
        <f t="shared" si="76"/>
        <v>0</v>
      </c>
      <c r="AI70" s="233" t="str">
        <f t="shared" si="77"/>
        <v>-</v>
      </c>
      <c r="AJ70" s="237" t="e">
        <f t="shared" si="78"/>
        <v>#N/A</v>
      </c>
      <c r="AK70" s="241" t="e">
        <f t="shared" si="79"/>
        <v>#N/A</v>
      </c>
    </row>
    <row r="71" spans="1:37" ht="20.100000000000001" customHeight="1" x14ac:dyDescent="0.15">
      <c r="A71" s="41">
        <v>200</v>
      </c>
      <c r="B71" s="41">
        <v>66.400000000000006</v>
      </c>
      <c r="C71" s="85" t="s">
        <v>132</v>
      </c>
      <c r="D71" s="37" t="s">
        <v>136</v>
      </c>
      <c r="E71" s="37" t="s">
        <v>59</v>
      </c>
      <c r="F71" s="391" t="s">
        <v>589</v>
      </c>
      <c r="G71" s="92"/>
      <c r="H71" s="236" t="str">
        <f t="shared" si="57"/>
        <v>ＳＵＳ製床吊型側溝流入</v>
      </c>
      <c r="I71" s="233">
        <f t="shared" si="58"/>
        <v>0</v>
      </c>
      <c r="J71" s="233" t="str">
        <f t="shared" si="59"/>
        <v>-</v>
      </c>
      <c r="K71" s="237" t="e">
        <f t="shared" si="60"/>
        <v>#N/A</v>
      </c>
      <c r="L71" s="238" t="str">
        <f t="shared" si="61"/>
        <v>-</v>
      </c>
      <c r="M71" s="238" t="e">
        <f t="shared" si="62"/>
        <v>#N/A</v>
      </c>
      <c r="N71" s="237" t="e">
        <f t="shared" si="63"/>
        <v>#N/A</v>
      </c>
      <c r="O71" s="239" t="e">
        <f t="shared" si="64"/>
        <v>#N/A</v>
      </c>
      <c r="P71" s="233" t="e">
        <f t="shared" si="65"/>
        <v>#N/A</v>
      </c>
      <c r="T71" s="236" t="str">
        <f t="shared" si="66"/>
        <v>ＳＵＳ製床吊型側溝流入</v>
      </c>
      <c r="U71" s="233">
        <f t="shared" si="67"/>
        <v>0</v>
      </c>
      <c r="V71" s="233" t="str">
        <f t="shared" si="68"/>
        <v>-</v>
      </c>
      <c r="W71" s="237" t="e">
        <f t="shared" si="69"/>
        <v>#DIV/0!</v>
      </c>
      <c r="X71" s="238" t="str">
        <f t="shared" si="70"/>
        <v>-</v>
      </c>
      <c r="Y71" s="238" t="str">
        <f t="shared" si="71"/>
        <v>-</v>
      </c>
      <c r="Z71" s="237" t="str">
        <f t="shared" si="72"/>
        <v>-</v>
      </c>
      <c r="AA71" s="239" t="e">
        <f t="shared" si="73"/>
        <v>#DIV/0!</v>
      </c>
      <c r="AB71" s="233" t="e">
        <f t="shared" si="74"/>
        <v>#DIV/0!</v>
      </c>
      <c r="AG71" s="236" t="str">
        <f t="shared" si="75"/>
        <v>ＳＵＳ製床吊型側溝流入</v>
      </c>
      <c r="AH71" s="233">
        <f t="shared" si="76"/>
        <v>0</v>
      </c>
      <c r="AI71" s="233" t="str">
        <f t="shared" si="77"/>
        <v>-</v>
      </c>
      <c r="AJ71" s="237" t="e">
        <f t="shared" si="78"/>
        <v>#N/A</v>
      </c>
      <c r="AK71" s="241" t="e">
        <f t="shared" si="79"/>
        <v>#N/A</v>
      </c>
    </row>
    <row r="72" spans="1:37" ht="20.100000000000001" customHeight="1" x14ac:dyDescent="0.15">
      <c r="A72" s="41">
        <v>150</v>
      </c>
      <c r="B72" s="41">
        <v>49.8</v>
      </c>
      <c r="C72" s="85" t="s">
        <v>132</v>
      </c>
      <c r="D72" s="37" t="s">
        <v>136</v>
      </c>
      <c r="E72" s="37" t="s">
        <v>59</v>
      </c>
      <c r="F72" s="391" t="s">
        <v>590</v>
      </c>
      <c r="G72" s="92"/>
      <c r="H72" s="236" t="str">
        <f t="shared" si="57"/>
        <v>ＳＵＳ製床吊型側溝流入</v>
      </c>
      <c r="I72" s="233">
        <f t="shared" si="58"/>
        <v>0</v>
      </c>
      <c r="J72" s="233" t="str">
        <f t="shared" si="59"/>
        <v>-</v>
      </c>
      <c r="K72" s="237" t="e">
        <f t="shared" si="60"/>
        <v>#N/A</v>
      </c>
      <c r="L72" s="238" t="str">
        <f t="shared" si="61"/>
        <v>-</v>
      </c>
      <c r="M72" s="238" t="e">
        <f t="shared" si="62"/>
        <v>#N/A</v>
      </c>
      <c r="N72" s="237" t="e">
        <f t="shared" si="63"/>
        <v>#N/A</v>
      </c>
      <c r="O72" s="239" t="e">
        <f t="shared" si="64"/>
        <v>#N/A</v>
      </c>
      <c r="P72" s="233" t="e">
        <f t="shared" si="65"/>
        <v>#N/A</v>
      </c>
      <c r="T72" s="236" t="str">
        <f t="shared" si="66"/>
        <v>ＳＵＳ製床吊型側溝流入</v>
      </c>
      <c r="U72" s="233">
        <f t="shared" si="67"/>
        <v>0</v>
      </c>
      <c r="V72" s="233" t="str">
        <f t="shared" si="68"/>
        <v>-</v>
      </c>
      <c r="W72" s="237" t="e">
        <f t="shared" si="69"/>
        <v>#DIV/0!</v>
      </c>
      <c r="X72" s="238" t="str">
        <f t="shared" si="70"/>
        <v>-</v>
      </c>
      <c r="Y72" s="238" t="str">
        <f t="shared" si="71"/>
        <v>-</v>
      </c>
      <c r="Z72" s="237" t="str">
        <f t="shared" si="72"/>
        <v>-</v>
      </c>
      <c r="AA72" s="239" t="e">
        <f t="shared" si="73"/>
        <v>#DIV/0!</v>
      </c>
      <c r="AB72" s="233" t="e">
        <f t="shared" si="74"/>
        <v>#DIV/0!</v>
      </c>
      <c r="AG72" s="236" t="str">
        <f t="shared" si="75"/>
        <v>ＳＵＳ製床吊型側溝流入</v>
      </c>
      <c r="AH72" s="233">
        <f t="shared" si="76"/>
        <v>0</v>
      </c>
      <c r="AI72" s="233" t="str">
        <f t="shared" si="77"/>
        <v>-</v>
      </c>
      <c r="AJ72" s="237" t="e">
        <f t="shared" si="78"/>
        <v>#N/A</v>
      </c>
      <c r="AK72" s="241" t="e">
        <f t="shared" si="79"/>
        <v>#N/A</v>
      </c>
    </row>
    <row r="73" spans="1:37" ht="20.100000000000001" customHeight="1" x14ac:dyDescent="0.15">
      <c r="A73" s="41">
        <v>120</v>
      </c>
      <c r="B73" s="41">
        <v>39.799999999999997</v>
      </c>
      <c r="C73" s="85" t="s">
        <v>132</v>
      </c>
      <c r="D73" s="37" t="s">
        <v>136</v>
      </c>
      <c r="E73" s="37" t="s">
        <v>59</v>
      </c>
      <c r="F73" s="391" t="s">
        <v>591</v>
      </c>
      <c r="G73" s="92"/>
      <c r="H73" s="236" t="str">
        <f t="shared" si="57"/>
        <v>ＳＵＳ製床吊型側溝流入</v>
      </c>
      <c r="I73" s="233">
        <f t="shared" si="58"/>
        <v>0</v>
      </c>
      <c r="J73" s="233" t="str">
        <f t="shared" si="59"/>
        <v>-</v>
      </c>
      <c r="K73" s="237" t="e">
        <f t="shared" si="60"/>
        <v>#N/A</v>
      </c>
      <c r="L73" s="238" t="str">
        <f t="shared" si="61"/>
        <v>-</v>
      </c>
      <c r="M73" s="238" t="e">
        <f t="shared" si="62"/>
        <v>#N/A</v>
      </c>
      <c r="N73" s="237" t="e">
        <f t="shared" si="63"/>
        <v>#N/A</v>
      </c>
      <c r="O73" s="239" t="e">
        <f t="shared" si="64"/>
        <v>#N/A</v>
      </c>
      <c r="P73" s="233" t="e">
        <f t="shared" si="65"/>
        <v>#N/A</v>
      </c>
      <c r="T73" s="236" t="str">
        <f t="shared" si="66"/>
        <v>ＳＵＳ製床吊型側溝流入</v>
      </c>
      <c r="U73" s="233">
        <f t="shared" si="67"/>
        <v>0</v>
      </c>
      <c r="V73" s="233" t="str">
        <f t="shared" si="68"/>
        <v>-</v>
      </c>
      <c r="W73" s="237" t="e">
        <f t="shared" si="69"/>
        <v>#DIV/0!</v>
      </c>
      <c r="X73" s="238" t="str">
        <f t="shared" si="70"/>
        <v>-</v>
      </c>
      <c r="Y73" s="238" t="str">
        <f t="shared" si="71"/>
        <v>-</v>
      </c>
      <c r="Z73" s="237" t="str">
        <f t="shared" si="72"/>
        <v>-</v>
      </c>
      <c r="AA73" s="239" t="e">
        <f t="shared" si="73"/>
        <v>#DIV/0!</v>
      </c>
      <c r="AB73" s="233" t="e">
        <f t="shared" si="74"/>
        <v>#DIV/0!</v>
      </c>
      <c r="AG73" s="236" t="str">
        <f t="shared" si="75"/>
        <v>ＳＵＳ製床吊型側溝流入</v>
      </c>
      <c r="AH73" s="233">
        <f t="shared" si="76"/>
        <v>0</v>
      </c>
      <c r="AI73" s="233" t="str">
        <f t="shared" si="77"/>
        <v>-</v>
      </c>
      <c r="AJ73" s="237" t="e">
        <f t="shared" si="78"/>
        <v>#N/A</v>
      </c>
      <c r="AK73" s="241" t="e">
        <f t="shared" si="79"/>
        <v>#N/A</v>
      </c>
    </row>
    <row r="74" spans="1:37" ht="20.100000000000001" customHeight="1" x14ac:dyDescent="0.15">
      <c r="A74" s="41">
        <v>70</v>
      </c>
      <c r="B74" s="41">
        <v>23.2</v>
      </c>
      <c r="C74" s="85" t="s">
        <v>132</v>
      </c>
      <c r="D74" s="37" t="s">
        <v>136</v>
      </c>
      <c r="E74" s="37" t="s">
        <v>59</v>
      </c>
      <c r="F74" s="391" t="s">
        <v>592</v>
      </c>
      <c r="G74" s="92"/>
      <c r="H74" s="236" t="str">
        <f t="shared" si="57"/>
        <v>ＳＵＳ製床吊型側溝流入</v>
      </c>
      <c r="I74" s="233">
        <f t="shared" si="58"/>
        <v>0</v>
      </c>
      <c r="J74" s="233" t="str">
        <f t="shared" si="59"/>
        <v>-</v>
      </c>
      <c r="K74" s="237" t="e">
        <f t="shared" si="60"/>
        <v>#N/A</v>
      </c>
      <c r="L74" s="238" t="str">
        <f t="shared" si="61"/>
        <v>-</v>
      </c>
      <c r="M74" s="238" t="e">
        <f t="shared" si="62"/>
        <v>#N/A</v>
      </c>
      <c r="N74" s="237" t="e">
        <f t="shared" si="63"/>
        <v>#N/A</v>
      </c>
      <c r="O74" s="239" t="e">
        <f t="shared" si="64"/>
        <v>#N/A</v>
      </c>
      <c r="P74" s="233" t="e">
        <f t="shared" si="65"/>
        <v>#N/A</v>
      </c>
      <c r="T74" s="236" t="str">
        <f t="shared" si="66"/>
        <v>ＳＵＳ製床吊型側溝流入</v>
      </c>
      <c r="U74" s="233">
        <f t="shared" si="67"/>
        <v>0</v>
      </c>
      <c r="V74" s="233" t="str">
        <f t="shared" si="68"/>
        <v>-</v>
      </c>
      <c r="W74" s="237" t="e">
        <f t="shared" si="69"/>
        <v>#DIV/0!</v>
      </c>
      <c r="X74" s="238" t="str">
        <f t="shared" si="70"/>
        <v>-</v>
      </c>
      <c r="Y74" s="238" t="str">
        <f t="shared" si="71"/>
        <v>-</v>
      </c>
      <c r="Z74" s="237" t="str">
        <f t="shared" si="72"/>
        <v>-</v>
      </c>
      <c r="AA74" s="239" t="e">
        <f t="shared" si="73"/>
        <v>#DIV/0!</v>
      </c>
      <c r="AB74" s="233" t="e">
        <f t="shared" si="74"/>
        <v>#DIV/0!</v>
      </c>
      <c r="AG74" s="236" t="str">
        <f t="shared" si="75"/>
        <v>ＳＵＳ製床吊型側溝流入</v>
      </c>
      <c r="AH74" s="233">
        <f t="shared" si="76"/>
        <v>0</v>
      </c>
      <c r="AI74" s="233" t="str">
        <f t="shared" si="77"/>
        <v>-</v>
      </c>
      <c r="AJ74" s="237" t="e">
        <f t="shared" si="78"/>
        <v>#N/A</v>
      </c>
      <c r="AK74" s="241" t="e">
        <f t="shared" si="79"/>
        <v>#N/A</v>
      </c>
    </row>
    <row r="75" spans="1:37" ht="20.100000000000001" customHeight="1" x14ac:dyDescent="0.15">
      <c r="A75" s="41">
        <v>50</v>
      </c>
      <c r="B75" s="41">
        <v>16.600000000000001</v>
      </c>
      <c r="C75" s="85" t="s">
        <v>132</v>
      </c>
      <c r="D75" s="37" t="s">
        <v>136</v>
      </c>
      <c r="E75" s="37" t="s">
        <v>59</v>
      </c>
      <c r="F75" s="391" t="s">
        <v>593</v>
      </c>
      <c r="G75" s="92"/>
      <c r="H75" s="236" t="str">
        <f t="shared" si="57"/>
        <v>ＳＵＳ製床吊型側溝流入</v>
      </c>
      <c r="I75" s="233">
        <f t="shared" si="58"/>
        <v>0</v>
      </c>
      <c r="J75" s="233" t="str">
        <f t="shared" si="59"/>
        <v>-</v>
      </c>
      <c r="K75" s="237" t="e">
        <f t="shared" si="60"/>
        <v>#N/A</v>
      </c>
      <c r="L75" s="238" t="str">
        <f t="shared" si="61"/>
        <v>-</v>
      </c>
      <c r="M75" s="238" t="e">
        <f t="shared" si="62"/>
        <v>#N/A</v>
      </c>
      <c r="N75" s="237" t="e">
        <f t="shared" si="63"/>
        <v>#N/A</v>
      </c>
      <c r="O75" s="239" t="e">
        <f t="shared" si="64"/>
        <v>#N/A</v>
      </c>
      <c r="P75" s="233" t="e">
        <f t="shared" si="65"/>
        <v>#N/A</v>
      </c>
      <c r="T75" s="236" t="str">
        <f t="shared" si="66"/>
        <v>ＳＵＳ製床吊型側溝流入</v>
      </c>
      <c r="U75" s="233">
        <f t="shared" si="67"/>
        <v>0</v>
      </c>
      <c r="V75" s="233" t="str">
        <f t="shared" si="68"/>
        <v>-</v>
      </c>
      <c r="W75" s="237" t="e">
        <f t="shared" si="69"/>
        <v>#DIV/0!</v>
      </c>
      <c r="X75" s="238" t="str">
        <f t="shared" si="70"/>
        <v>-</v>
      </c>
      <c r="Y75" s="238" t="str">
        <f t="shared" si="71"/>
        <v>-</v>
      </c>
      <c r="Z75" s="237" t="str">
        <f t="shared" si="72"/>
        <v>-</v>
      </c>
      <c r="AA75" s="239" t="e">
        <f t="shared" si="73"/>
        <v>#DIV/0!</v>
      </c>
      <c r="AB75" s="233" t="e">
        <f t="shared" si="74"/>
        <v>#DIV/0!</v>
      </c>
      <c r="AG75" s="236" t="str">
        <f t="shared" si="75"/>
        <v>ＳＵＳ製床吊型側溝流入</v>
      </c>
      <c r="AH75" s="233">
        <f t="shared" si="76"/>
        <v>0</v>
      </c>
      <c r="AI75" s="233" t="str">
        <f t="shared" si="77"/>
        <v>-</v>
      </c>
      <c r="AJ75" s="237" t="e">
        <f t="shared" si="78"/>
        <v>#N/A</v>
      </c>
      <c r="AK75" s="241" t="e">
        <f t="shared" si="79"/>
        <v>#N/A</v>
      </c>
    </row>
    <row r="76" spans="1:37" ht="20.100000000000001" customHeight="1" x14ac:dyDescent="0.15">
      <c r="A76" s="42">
        <v>750</v>
      </c>
      <c r="B76" s="42">
        <v>249</v>
      </c>
      <c r="C76" s="86" t="s">
        <v>132</v>
      </c>
      <c r="D76" s="38" t="s">
        <v>134</v>
      </c>
      <c r="E76" s="38" t="s">
        <v>58</v>
      </c>
      <c r="F76" s="392" t="s">
        <v>329</v>
      </c>
      <c r="G76" s="92"/>
      <c r="H76" s="236" t="str">
        <f t="shared" si="57"/>
        <v>ＳＵＳ製地中埋設型パイプ流入</v>
      </c>
      <c r="I76" s="233">
        <f t="shared" si="58"/>
        <v>0</v>
      </c>
      <c r="J76" s="233" t="str">
        <f t="shared" si="59"/>
        <v>-</v>
      </c>
      <c r="K76" s="237" t="e">
        <f t="shared" si="60"/>
        <v>#N/A</v>
      </c>
      <c r="L76" s="238" t="str">
        <f t="shared" si="61"/>
        <v>-</v>
      </c>
      <c r="M76" s="238" t="e">
        <f t="shared" si="62"/>
        <v>#N/A</v>
      </c>
      <c r="N76" s="237" t="e">
        <f t="shared" si="63"/>
        <v>#N/A</v>
      </c>
      <c r="O76" s="239" t="e">
        <f t="shared" si="64"/>
        <v>#N/A</v>
      </c>
      <c r="P76" s="233" t="e">
        <f t="shared" si="65"/>
        <v>#N/A</v>
      </c>
      <c r="T76" s="236" t="str">
        <f t="shared" si="66"/>
        <v>ＳＵＳ製地中埋設型パイプ流入</v>
      </c>
      <c r="U76" s="233">
        <f t="shared" si="67"/>
        <v>0</v>
      </c>
      <c r="V76" s="233" t="str">
        <f t="shared" si="68"/>
        <v>-</v>
      </c>
      <c r="W76" s="237" t="e">
        <f t="shared" si="69"/>
        <v>#DIV/0!</v>
      </c>
      <c r="X76" s="238" t="str">
        <f t="shared" si="70"/>
        <v>-</v>
      </c>
      <c r="Y76" s="238" t="str">
        <f t="shared" si="71"/>
        <v>-</v>
      </c>
      <c r="Z76" s="237" t="str">
        <f t="shared" si="72"/>
        <v>-</v>
      </c>
      <c r="AA76" s="239" t="e">
        <f t="shared" si="73"/>
        <v>#DIV/0!</v>
      </c>
      <c r="AB76" s="233" t="e">
        <f t="shared" si="74"/>
        <v>#DIV/0!</v>
      </c>
      <c r="AG76" s="236" t="str">
        <f t="shared" si="75"/>
        <v>ＳＵＳ製地中埋設型パイプ流入</v>
      </c>
      <c r="AH76" s="233">
        <f t="shared" si="76"/>
        <v>0</v>
      </c>
      <c r="AI76" s="233" t="str">
        <f t="shared" si="77"/>
        <v>-</v>
      </c>
      <c r="AJ76" s="237" t="e">
        <f t="shared" si="78"/>
        <v>#N/A</v>
      </c>
      <c r="AK76" s="241" t="e">
        <f t="shared" si="79"/>
        <v>#N/A</v>
      </c>
    </row>
    <row r="77" spans="1:37" ht="20.100000000000001" customHeight="1" x14ac:dyDescent="0.15">
      <c r="A77" s="42">
        <v>600</v>
      </c>
      <c r="B77" s="42">
        <v>199.2</v>
      </c>
      <c r="C77" s="86" t="s">
        <v>132</v>
      </c>
      <c r="D77" s="38" t="s">
        <v>134</v>
      </c>
      <c r="E77" s="38" t="s">
        <v>58</v>
      </c>
      <c r="F77" s="392" t="s">
        <v>328</v>
      </c>
      <c r="G77" s="92"/>
      <c r="H77" s="236" t="str">
        <f t="shared" si="57"/>
        <v>ＳＵＳ製地中埋設型パイプ流入</v>
      </c>
      <c r="I77" s="233">
        <f t="shared" si="58"/>
        <v>0</v>
      </c>
      <c r="J77" s="233" t="str">
        <f t="shared" si="59"/>
        <v>-</v>
      </c>
      <c r="K77" s="237" t="e">
        <f t="shared" si="60"/>
        <v>#N/A</v>
      </c>
      <c r="L77" s="238" t="str">
        <f t="shared" si="61"/>
        <v>-</v>
      </c>
      <c r="M77" s="238" t="e">
        <f t="shared" si="62"/>
        <v>#N/A</v>
      </c>
      <c r="N77" s="237" t="e">
        <f t="shared" si="63"/>
        <v>#N/A</v>
      </c>
      <c r="O77" s="239" t="e">
        <f t="shared" si="64"/>
        <v>#N/A</v>
      </c>
      <c r="P77" s="233" t="e">
        <f t="shared" si="65"/>
        <v>#N/A</v>
      </c>
      <c r="T77" s="236" t="str">
        <f t="shared" si="66"/>
        <v>ＳＵＳ製地中埋設型パイプ流入</v>
      </c>
      <c r="U77" s="233">
        <f t="shared" si="67"/>
        <v>0</v>
      </c>
      <c r="V77" s="233" t="str">
        <f t="shared" si="68"/>
        <v>-</v>
      </c>
      <c r="W77" s="237" t="e">
        <f t="shared" si="69"/>
        <v>#DIV/0!</v>
      </c>
      <c r="X77" s="238" t="str">
        <f t="shared" si="70"/>
        <v>-</v>
      </c>
      <c r="Y77" s="238" t="str">
        <f t="shared" si="71"/>
        <v>-</v>
      </c>
      <c r="Z77" s="237" t="str">
        <f t="shared" si="72"/>
        <v>-</v>
      </c>
      <c r="AA77" s="239" t="e">
        <f t="shared" si="73"/>
        <v>#DIV/0!</v>
      </c>
      <c r="AB77" s="233" t="e">
        <f t="shared" si="74"/>
        <v>#DIV/0!</v>
      </c>
      <c r="AG77" s="236" t="str">
        <f t="shared" si="75"/>
        <v>ＳＵＳ製地中埋設型パイプ流入</v>
      </c>
      <c r="AH77" s="233">
        <f t="shared" si="76"/>
        <v>0</v>
      </c>
      <c r="AI77" s="233" t="str">
        <f t="shared" si="77"/>
        <v>-</v>
      </c>
      <c r="AJ77" s="237" t="e">
        <f t="shared" si="78"/>
        <v>#N/A</v>
      </c>
      <c r="AK77" s="241" t="e">
        <f t="shared" si="79"/>
        <v>#N/A</v>
      </c>
    </row>
    <row r="78" spans="1:37" ht="20.100000000000001" customHeight="1" x14ac:dyDescent="0.15">
      <c r="A78" s="42">
        <v>400</v>
      </c>
      <c r="B78" s="42">
        <v>132.80000000000001</v>
      </c>
      <c r="C78" s="86" t="s">
        <v>132</v>
      </c>
      <c r="D78" s="38" t="s">
        <v>134</v>
      </c>
      <c r="E78" s="38" t="s">
        <v>58</v>
      </c>
      <c r="F78" s="390" t="s">
        <v>594</v>
      </c>
      <c r="G78" s="92"/>
      <c r="H78" s="236" t="str">
        <f t="shared" si="57"/>
        <v>ＳＵＳ製地中埋設型パイプ流入</v>
      </c>
      <c r="I78" s="233">
        <f t="shared" si="58"/>
        <v>0</v>
      </c>
      <c r="J78" s="233" t="str">
        <f t="shared" si="59"/>
        <v>-</v>
      </c>
      <c r="K78" s="237" t="e">
        <f t="shared" si="60"/>
        <v>#N/A</v>
      </c>
      <c r="L78" s="238" t="str">
        <f t="shared" si="61"/>
        <v>-</v>
      </c>
      <c r="M78" s="238" t="e">
        <f t="shared" si="62"/>
        <v>#N/A</v>
      </c>
      <c r="N78" s="237" t="e">
        <f t="shared" si="63"/>
        <v>#N/A</v>
      </c>
      <c r="O78" s="239" t="e">
        <f t="shared" si="64"/>
        <v>#N/A</v>
      </c>
      <c r="P78" s="233" t="e">
        <f t="shared" si="65"/>
        <v>#N/A</v>
      </c>
      <c r="T78" s="236" t="str">
        <f t="shared" si="66"/>
        <v>ＳＵＳ製地中埋設型パイプ流入</v>
      </c>
      <c r="U78" s="233">
        <f t="shared" si="67"/>
        <v>0</v>
      </c>
      <c r="V78" s="233" t="str">
        <f t="shared" si="68"/>
        <v>-</v>
      </c>
      <c r="W78" s="237" t="e">
        <f t="shared" si="69"/>
        <v>#DIV/0!</v>
      </c>
      <c r="X78" s="238" t="str">
        <f t="shared" si="70"/>
        <v>-</v>
      </c>
      <c r="Y78" s="238" t="str">
        <f t="shared" si="71"/>
        <v>-</v>
      </c>
      <c r="Z78" s="237" t="str">
        <f t="shared" si="72"/>
        <v>-</v>
      </c>
      <c r="AA78" s="239" t="e">
        <f t="shared" si="73"/>
        <v>#DIV/0!</v>
      </c>
      <c r="AB78" s="233" t="e">
        <f t="shared" si="74"/>
        <v>#DIV/0!</v>
      </c>
      <c r="AG78" s="236" t="str">
        <f t="shared" si="75"/>
        <v>ＳＵＳ製地中埋設型パイプ流入</v>
      </c>
      <c r="AH78" s="233">
        <f t="shared" si="76"/>
        <v>0</v>
      </c>
      <c r="AI78" s="233" t="str">
        <f t="shared" si="77"/>
        <v>-</v>
      </c>
      <c r="AJ78" s="237" t="e">
        <f t="shared" si="78"/>
        <v>#N/A</v>
      </c>
      <c r="AK78" s="241" t="e">
        <f t="shared" si="79"/>
        <v>#N/A</v>
      </c>
    </row>
    <row r="79" spans="1:37" ht="20.100000000000001" customHeight="1" x14ac:dyDescent="0.15">
      <c r="A79" s="42">
        <v>300</v>
      </c>
      <c r="B79" s="42">
        <v>99.6</v>
      </c>
      <c r="C79" s="86" t="s">
        <v>132</v>
      </c>
      <c r="D79" s="38" t="s">
        <v>134</v>
      </c>
      <c r="E79" s="38" t="s">
        <v>58</v>
      </c>
      <c r="F79" s="390" t="s">
        <v>595</v>
      </c>
      <c r="G79" s="92"/>
      <c r="H79" s="236" t="str">
        <f t="shared" si="57"/>
        <v>ＳＵＳ製地中埋設型パイプ流入</v>
      </c>
      <c r="I79" s="233">
        <f t="shared" si="58"/>
        <v>0</v>
      </c>
      <c r="J79" s="233" t="str">
        <f t="shared" si="59"/>
        <v>-</v>
      </c>
      <c r="K79" s="237" t="e">
        <f t="shared" si="60"/>
        <v>#N/A</v>
      </c>
      <c r="L79" s="238" t="str">
        <f t="shared" si="61"/>
        <v>-</v>
      </c>
      <c r="M79" s="238" t="e">
        <f t="shared" si="62"/>
        <v>#N/A</v>
      </c>
      <c r="N79" s="237" t="e">
        <f t="shared" si="63"/>
        <v>#N/A</v>
      </c>
      <c r="O79" s="239" t="e">
        <f t="shared" si="64"/>
        <v>#N/A</v>
      </c>
      <c r="P79" s="233" t="e">
        <f t="shared" si="65"/>
        <v>#N/A</v>
      </c>
      <c r="T79" s="236" t="str">
        <f t="shared" si="66"/>
        <v>ＳＵＳ製地中埋設型パイプ流入</v>
      </c>
      <c r="U79" s="233">
        <f t="shared" si="67"/>
        <v>0</v>
      </c>
      <c r="V79" s="233" t="str">
        <f t="shared" si="68"/>
        <v>-</v>
      </c>
      <c r="W79" s="237" t="e">
        <f t="shared" si="69"/>
        <v>#DIV/0!</v>
      </c>
      <c r="X79" s="238" t="str">
        <f t="shared" si="70"/>
        <v>-</v>
      </c>
      <c r="Y79" s="238" t="str">
        <f t="shared" si="71"/>
        <v>-</v>
      </c>
      <c r="Z79" s="237" t="str">
        <f t="shared" si="72"/>
        <v>-</v>
      </c>
      <c r="AA79" s="239" t="e">
        <f t="shared" si="73"/>
        <v>#DIV/0!</v>
      </c>
      <c r="AB79" s="233" t="e">
        <f t="shared" si="74"/>
        <v>#DIV/0!</v>
      </c>
      <c r="AG79" s="236" t="str">
        <f t="shared" si="75"/>
        <v>ＳＵＳ製地中埋設型パイプ流入</v>
      </c>
      <c r="AH79" s="233">
        <f t="shared" si="76"/>
        <v>0</v>
      </c>
      <c r="AI79" s="233" t="str">
        <f t="shared" si="77"/>
        <v>-</v>
      </c>
      <c r="AJ79" s="237" t="e">
        <f t="shared" si="78"/>
        <v>#N/A</v>
      </c>
      <c r="AK79" s="241" t="e">
        <f t="shared" si="79"/>
        <v>#N/A</v>
      </c>
    </row>
    <row r="80" spans="1:37" ht="20.100000000000001" customHeight="1" x14ac:dyDescent="0.15">
      <c r="A80" s="42">
        <v>250</v>
      </c>
      <c r="B80" s="42">
        <v>83</v>
      </c>
      <c r="C80" s="86" t="s">
        <v>132</v>
      </c>
      <c r="D80" s="38" t="s">
        <v>134</v>
      </c>
      <c r="E80" s="38" t="s">
        <v>58</v>
      </c>
      <c r="F80" s="390" t="s">
        <v>596</v>
      </c>
      <c r="G80" s="92"/>
      <c r="H80" s="236" t="str">
        <f t="shared" si="57"/>
        <v>ＳＵＳ製地中埋設型パイプ流入</v>
      </c>
      <c r="I80" s="233">
        <f t="shared" si="58"/>
        <v>0</v>
      </c>
      <c r="J80" s="233" t="str">
        <f t="shared" si="59"/>
        <v>-</v>
      </c>
      <c r="K80" s="237" t="e">
        <f t="shared" si="60"/>
        <v>#N/A</v>
      </c>
      <c r="L80" s="238" t="str">
        <f t="shared" si="61"/>
        <v>-</v>
      </c>
      <c r="M80" s="238" t="e">
        <f t="shared" si="62"/>
        <v>#N/A</v>
      </c>
      <c r="N80" s="237" t="e">
        <f t="shared" si="63"/>
        <v>#N/A</v>
      </c>
      <c r="O80" s="239" t="e">
        <f t="shared" si="64"/>
        <v>#N/A</v>
      </c>
      <c r="P80" s="233" t="e">
        <f t="shared" si="65"/>
        <v>#N/A</v>
      </c>
      <c r="T80" s="236" t="str">
        <f t="shared" si="66"/>
        <v>ＳＵＳ製地中埋設型パイプ流入</v>
      </c>
      <c r="U80" s="233">
        <f t="shared" si="67"/>
        <v>0</v>
      </c>
      <c r="V80" s="233" t="str">
        <f t="shared" si="68"/>
        <v>-</v>
      </c>
      <c r="W80" s="237" t="e">
        <f t="shared" si="69"/>
        <v>#DIV/0!</v>
      </c>
      <c r="X80" s="238" t="str">
        <f t="shared" si="70"/>
        <v>-</v>
      </c>
      <c r="Y80" s="238" t="str">
        <f t="shared" si="71"/>
        <v>-</v>
      </c>
      <c r="Z80" s="237" t="str">
        <f t="shared" si="72"/>
        <v>-</v>
      </c>
      <c r="AA80" s="239" t="e">
        <f t="shared" si="73"/>
        <v>#DIV/0!</v>
      </c>
      <c r="AB80" s="233" t="e">
        <f t="shared" si="74"/>
        <v>#DIV/0!</v>
      </c>
      <c r="AG80" s="236" t="str">
        <f t="shared" si="75"/>
        <v>ＳＵＳ製地中埋設型パイプ流入</v>
      </c>
      <c r="AH80" s="233">
        <f t="shared" si="76"/>
        <v>0</v>
      </c>
      <c r="AI80" s="233" t="str">
        <f t="shared" si="77"/>
        <v>-</v>
      </c>
      <c r="AJ80" s="237" t="e">
        <f t="shared" si="78"/>
        <v>#N/A</v>
      </c>
      <c r="AK80" s="241" t="e">
        <f t="shared" si="79"/>
        <v>#N/A</v>
      </c>
    </row>
    <row r="81" spans="1:37" ht="20.100000000000001" customHeight="1" x14ac:dyDescent="0.15">
      <c r="A81" s="42">
        <v>200</v>
      </c>
      <c r="B81" s="42">
        <v>66.400000000000006</v>
      </c>
      <c r="C81" s="86" t="s">
        <v>132</v>
      </c>
      <c r="D81" s="38" t="s">
        <v>134</v>
      </c>
      <c r="E81" s="38" t="s">
        <v>58</v>
      </c>
      <c r="F81" s="390" t="s">
        <v>597</v>
      </c>
      <c r="G81" s="92"/>
      <c r="H81" s="236" t="str">
        <f t="shared" si="57"/>
        <v>ＳＵＳ製地中埋設型パイプ流入</v>
      </c>
      <c r="I81" s="233">
        <f t="shared" si="58"/>
        <v>0</v>
      </c>
      <c r="J81" s="233" t="str">
        <f t="shared" si="59"/>
        <v>-</v>
      </c>
      <c r="K81" s="237" t="e">
        <f t="shared" si="60"/>
        <v>#N/A</v>
      </c>
      <c r="L81" s="238" t="str">
        <f t="shared" si="61"/>
        <v>-</v>
      </c>
      <c r="M81" s="238" t="e">
        <f t="shared" si="62"/>
        <v>#N/A</v>
      </c>
      <c r="N81" s="237" t="e">
        <f t="shared" si="63"/>
        <v>#N/A</v>
      </c>
      <c r="O81" s="239" t="e">
        <f t="shared" si="64"/>
        <v>#N/A</v>
      </c>
      <c r="P81" s="233" t="e">
        <f t="shared" si="65"/>
        <v>#N/A</v>
      </c>
      <c r="T81" s="236" t="str">
        <f t="shared" si="66"/>
        <v>ＳＵＳ製地中埋設型パイプ流入</v>
      </c>
      <c r="U81" s="233">
        <f t="shared" si="67"/>
        <v>0</v>
      </c>
      <c r="V81" s="233" t="str">
        <f t="shared" si="68"/>
        <v>-</v>
      </c>
      <c r="W81" s="237" t="e">
        <f t="shared" si="69"/>
        <v>#DIV/0!</v>
      </c>
      <c r="X81" s="238" t="str">
        <f t="shared" si="70"/>
        <v>-</v>
      </c>
      <c r="Y81" s="238" t="str">
        <f t="shared" si="71"/>
        <v>-</v>
      </c>
      <c r="Z81" s="237" t="str">
        <f t="shared" si="72"/>
        <v>-</v>
      </c>
      <c r="AA81" s="239" t="e">
        <f t="shared" si="73"/>
        <v>#DIV/0!</v>
      </c>
      <c r="AB81" s="233" t="e">
        <f t="shared" si="74"/>
        <v>#DIV/0!</v>
      </c>
      <c r="AG81" s="236" t="str">
        <f t="shared" si="75"/>
        <v>ＳＵＳ製地中埋設型パイプ流入</v>
      </c>
      <c r="AH81" s="233">
        <f t="shared" si="76"/>
        <v>0</v>
      </c>
      <c r="AI81" s="233" t="str">
        <f t="shared" si="77"/>
        <v>-</v>
      </c>
      <c r="AJ81" s="237" t="e">
        <f t="shared" si="78"/>
        <v>#N/A</v>
      </c>
      <c r="AK81" s="241" t="e">
        <f t="shared" si="79"/>
        <v>#N/A</v>
      </c>
    </row>
    <row r="82" spans="1:37" ht="20.100000000000001" customHeight="1" x14ac:dyDescent="0.15">
      <c r="A82" s="42">
        <v>150</v>
      </c>
      <c r="B82" s="42">
        <v>49.8</v>
      </c>
      <c r="C82" s="86" t="s">
        <v>132</v>
      </c>
      <c r="D82" s="38" t="s">
        <v>134</v>
      </c>
      <c r="E82" s="38" t="s">
        <v>58</v>
      </c>
      <c r="F82" s="390" t="s">
        <v>598</v>
      </c>
      <c r="G82" s="92"/>
      <c r="H82" s="236" t="str">
        <f t="shared" si="57"/>
        <v>ＳＵＳ製地中埋設型パイプ流入</v>
      </c>
      <c r="I82" s="233">
        <f t="shared" si="58"/>
        <v>0</v>
      </c>
      <c r="J82" s="233" t="str">
        <f t="shared" si="59"/>
        <v>-</v>
      </c>
      <c r="K82" s="237" t="e">
        <f t="shared" si="60"/>
        <v>#N/A</v>
      </c>
      <c r="L82" s="238" t="str">
        <f t="shared" si="61"/>
        <v>-</v>
      </c>
      <c r="M82" s="238" t="e">
        <f t="shared" si="62"/>
        <v>#N/A</v>
      </c>
      <c r="N82" s="237" t="e">
        <f t="shared" si="63"/>
        <v>#N/A</v>
      </c>
      <c r="O82" s="239" t="e">
        <f t="shared" si="64"/>
        <v>#N/A</v>
      </c>
      <c r="P82" s="233" t="e">
        <f t="shared" si="65"/>
        <v>#N/A</v>
      </c>
      <c r="T82" s="236" t="str">
        <f t="shared" si="66"/>
        <v>ＳＵＳ製地中埋設型パイプ流入</v>
      </c>
      <c r="U82" s="233">
        <f t="shared" si="67"/>
        <v>0</v>
      </c>
      <c r="V82" s="233" t="str">
        <f t="shared" si="68"/>
        <v>-</v>
      </c>
      <c r="W82" s="237" t="e">
        <f t="shared" si="69"/>
        <v>#DIV/0!</v>
      </c>
      <c r="X82" s="238" t="str">
        <f t="shared" si="70"/>
        <v>-</v>
      </c>
      <c r="Y82" s="238" t="str">
        <f t="shared" si="71"/>
        <v>-</v>
      </c>
      <c r="Z82" s="237" t="str">
        <f t="shared" si="72"/>
        <v>-</v>
      </c>
      <c r="AA82" s="239" t="e">
        <f t="shared" si="73"/>
        <v>#DIV/0!</v>
      </c>
      <c r="AB82" s="233" t="e">
        <f t="shared" si="74"/>
        <v>#DIV/0!</v>
      </c>
      <c r="AG82" s="236" t="str">
        <f t="shared" si="75"/>
        <v>ＳＵＳ製地中埋設型パイプ流入</v>
      </c>
      <c r="AH82" s="233">
        <f t="shared" si="76"/>
        <v>0</v>
      </c>
      <c r="AI82" s="233" t="str">
        <f t="shared" si="77"/>
        <v>-</v>
      </c>
      <c r="AJ82" s="237" t="e">
        <f t="shared" si="78"/>
        <v>#N/A</v>
      </c>
      <c r="AK82" s="241" t="e">
        <f t="shared" si="79"/>
        <v>#N/A</v>
      </c>
    </row>
    <row r="83" spans="1:37" ht="20.100000000000001" customHeight="1" x14ac:dyDescent="0.15">
      <c r="A83" s="42">
        <v>120</v>
      </c>
      <c r="B83" s="42">
        <v>39.799999999999997</v>
      </c>
      <c r="C83" s="86" t="s">
        <v>132</v>
      </c>
      <c r="D83" s="38" t="s">
        <v>134</v>
      </c>
      <c r="E83" s="38" t="s">
        <v>58</v>
      </c>
      <c r="F83" s="390" t="s">
        <v>599</v>
      </c>
      <c r="G83" s="92"/>
      <c r="H83" s="236" t="str">
        <f t="shared" si="57"/>
        <v>ＳＵＳ製地中埋設型パイプ流入</v>
      </c>
      <c r="I83" s="233">
        <f t="shared" si="58"/>
        <v>0</v>
      </c>
      <c r="J83" s="233" t="str">
        <f t="shared" si="59"/>
        <v>-</v>
      </c>
      <c r="K83" s="237" t="e">
        <f t="shared" si="60"/>
        <v>#N/A</v>
      </c>
      <c r="L83" s="238" t="str">
        <f t="shared" si="61"/>
        <v>-</v>
      </c>
      <c r="M83" s="238" t="e">
        <f t="shared" si="62"/>
        <v>#N/A</v>
      </c>
      <c r="N83" s="237" t="e">
        <f t="shared" si="63"/>
        <v>#N/A</v>
      </c>
      <c r="O83" s="239" t="e">
        <f t="shared" si="64"/>
        <v>#N/A</v>
      </c>
      <c r="P83" s="233" t="e">
        <f t="shared" si="65"/>
        <v>#N/A</v>
      </c>
      <c r="T83" s="236" t="str">
        <f t="shared" si="66"/>
        <v>ＳＵＳ製地中埋設型パイプ流入</v>
      </c>
      <c r="U83" s="233">
        <f t="shared" si="67"/>
        <v>0</v>
      </c>
      <c r="V83" s="233" t="str">
        <f t="shared" si="68"/>
        <v>-</v>
      </c>
      <c r="W83" s="237" t="e">
        <f t="shared" si="69"/>
        <v>#DIV/0!</v>
      </c>
      <c r="X83" s="238" t="str">
        <f t="shared" si="70"/>
        <v>-</v>
      </c>
      <c r="Y83" s="238" t="str">
        <f t="shared" si="71"/>
        <v>-</v>
      </c>
      <c r="Z83" s="237" t="str">
        <f t="shared" si="72"/>
        <v>-</v>
      </c>
      <c r="AA83" s="239" t="e">
        <f t="shared" si="73"/>
        <v>#DIV/0!</v>
      </c>
      <c r="AB83" s="233" t="e">
        <f t="shared" si="74"/>
        <v>#DIV/0!</v>
      </c>
      <c r="AG83" s="236" t="str">
        <f t="shared" si="75"/>
        <v>ＳＵＳ製地中埋設型パイプ流入</v>
      </c>
      <c r="AH83" s="233">
        <f t="shared" si="76"/>
        <v>0</v>
      </c>
      <c r="AI83" s="233" t="str">
        <f t="shared" si="77"/>
        <v>-</v>
      </c>
      <c r="AJ83" s="237" t="e">
        <f t="shared" si="78"/>
        <v>#N/A</v>
      </c>
      <c r="AK83" s="241" t="e">
        <f t="shared" si="79"/>
        <v>#N/A</v>
      </c>
    </row>
    <row r="84" spans="1:37" ht="20.100000000000001" customHeight="1" x14ac:dyDescent="0.15">
      <c r="A84" s="42">
        <v>70</v>
      </c>
      <c r="B84" s="42">
        <v>23.2</v>
      </c>
      <c r="C84" s="86" t="s">
        <v>132</v>
      </c>
      <c r="D84" s="38" t="s">
        <v>134</v>
      </c>
      <c r="E84" s="38" t="s">
        <v>58</v>
      </c>
      <c r="F84" s="390" t="s">
        <v>600</v>
      </c>
      <c r="G84" s="92"/>
      <c r="H84" s="236" t="str">
        <f t="shared" si="57"/>
        <v>ＳＵＳ製地中埋設型パイプ流入</v>
      </c>
      <c r="I84" s="233">
        <f t="shared" si="58"/>
        <v>0</v>
      </c>
      <c r="J84" s="233" t="str">
        <f t="shared" si="59"/>
        <v>-</v>
      </c>
      <c r="K84" s="237" t="e">
        <f t="shared" si="60"/>
        <v>#N/A</v>
      </c>
      <c r="L84" s="238" t="str">
        <f t="shared" si="61"/>
        <v>-</v>
      </c>
      <c r="M84" s="238" t="e">
        <f t="shared" si="62"/>
        <v>#N/A</v>
      </c>
      <c r="N84" s="237" t="e">
        <f t="shared" si="63"/>
        <v>#N/A</v>
      </c>
      <c r="O84" s="239" t="e">
        <f t="shared" si="64"/>
        <v>#N/A</v>
      </c>
      <c r="P84" s="233" t="e">
        <f t="shared" si="65"/>
        <v>#N/A</v>
      </c>
      <c r="T84" s="236" t="str">
        <f t="shared" si="66"/>
        <v>ＳＵＳ製地中埋設型パイプ流入</v>
      </c>
      <c r="U84" s="233">
        <f t="shared" si="67"/>
        <v>0</v>
      </c>
      <c r="V84" s="233" t="str">
        <f t="shared" si="68"/>
        <v>-</v>
      </c>
      <c r="W84" s="237" t="e">
        <f t="shared" si="69"/>
        <v>#DIV/0!</v>
      </c>
      <c r="X84" s="238" t="str">
        <f t="shared" si="70"/>
        <v>-</v>
      </c>
      <c r="Y84" s="238" t="str">
        <f t="shared" si="71"/>
        <v>-</v>
      </c>
      <c r="Z84" s="237" t="str">
        <f t="shared" si="72"/>
        <v>-</v>
      </c>
      <c r="AA84" s="239" t="e">
        <f t="shared" si="73"/>
        <v>#DIV/0!</v>
      </c>
      <c r="AB84" s="233" t="e">
        <f t="shared" si="74"/>
        <v>#DIV/0!</v>
      </c>
      <c r="AG84" s="236" t="str">
        <f t="shared" si="75"/>
        <v>ＳＵＳ製地中埋設型パイプ流入</v>
      </c>
      <c r="AH84" s="233">
        <f t="shared" si="76"/>
        <v>0</v>
      </c>
      <c r="AI84" s="233" t="str">
        <f t="shared" si="77"/>
        <v>-</v>
      </c>
      <c r="AJ84" s="237" t="e">
        <f t="shared" si="78"/>
        <v>#N/A</v>
      </c>
      <c r="AK84" s="241" t="e">
        <f t="shared" si="79"/>
        <v>#N/A</v>
      </c>
    </row>
    <row r="85" spans="1:37" ht="20.100000000000001" customHeight="1" x14ac:dyDescent="0.15">
      <c r="A85" s="42">
        <v>50</v>
      </c>
      <c r="B85" s="42">
        <v>16.600000000000001</v>
      </c>
      <c r="C85" s="86" t="s">
        <v>132</v>
      </c>
      <c r="D85" s="38" t="s">
        <v>134</v>
      </c>
      <c r="E85" s="38" t="s">
        <v>58</v>
      </c>
      <c r="F85" s="390" t="s">
        <v>601</v>
      </c>
      <c r="G85" s="92"/>
      <c r="H85" s="236" t="str">
        <f t="shared" si="57"/>
        <v>ＳＵＳ製地中埋設型パイプ流入</v>
      </c>
      <c r="I85" s="233">
        <f t="shared" si="58"/>
        <v>0</v>
      </c>
      <c r="J85" s="233" t="str">
        <f t="shared" si="59"/>
        <v>-</v>
      </c>
      <c r="K85" s="237" t="e">
        <f t="shared" si="60"/>
        <v>#N/A</v>
      </c>
      <c r="L85" s="238" t="str">
        <f t="shared" si="61"/>
        <v>-</v>
      </c>
      <c r="M85" s="238" t="e">
        <f t="shared" si="62"/>
        <v>#N/A</v>
      </c>
      <c r="N85" s="237" t="e">
        <f t="shared" si="63"/>
        <v>#N/A</v>
      </c>
      <c r="O85" s="239" t="e">
        <f t="shared" si="64"/>
        <v>#N/A</v>
      </c>
      <c r="P85" s="233" t="e">
        <f t="shared" si="65"/>
        <v>#N/A</v>
      </c>
      <c r="T85" s="236" t="str">
        <f t="shared" si="66"/>
        <v>ＳＵＳ製地中埋設型パイプ流入</v>
      </c>
      <c r="U85" s="233">
        <f t="shared" si="67"/>
        <v>0</v>
      </c>
      <c r="V85" s="233" t="str">
        <f t="shared" si="68"/>
        <v>-</v>
      </c>
      <c r="W85" s="237" t="e">
        <f t="shared" si="69"/>
        <v>#DIV/0!</v>
      </c>
      <c r="X85" s="238" t="str">
        <f t="shared" si="70"/>
        <v>-</v>
      </c>
      <c r="Y85" s="238" t="str">
        <f t="shared" si="71"/>
        <v>-</v>
      </c>
      <c r="Z85" s="237" t="str">
        <f t="shared" si="72"/>
        <v>-</v>
      </c>
      <c r="AA85" s="239" t="e">
        <f t="shared" si="73"/>
        <v>#DIV/0!</v>
      </c>
      <c r="AB85" s="233" t="e">
        <f t="shared" si="74"/>
        <v>#DIV/0!</v>
      </c>
      <c r="AG85" s="236" t="str">
        <f t="shared" si="75"/>
        <v>ＳＵＳ製地中埋設型パイプ流入</v>
      </c>
      <c r="AH85" s="233">
        <f t="shared" si="76"/>
        <v>0</v>
      </c>
      <c r="AI85" s="233" t="str">
        <f t="shared" si="77"/>
        <v>-</v>
      </c>
      <c r="AJ85" s="237" t="e">
        <f t="shared" si="78"/>
        <v>#N/A</v>
      </c>
      <c r="AK85" s="241" t="e">
        <f t="shared" si="79"/>
        <v>#N/A</v>
      </c>
    </row>
    <row r="86" spans="1:37" ht="20.100000000000001" customHeight="1" x14ac:dyDescent="0.15">
      <c r="A86" s="42">
        <v>400</v>
      </c>
      <c r="B86" s="42">
        <v>132.80000000000001</v>
      </c>
      <c r="C86" s="86" t="s">
        <v>132</v>
      </c>
      <c r="D86" s="38" t="s">
        <v>134</v>
      </c>
      <c r="E86" s="38" t="s">
        <v>59</v>
      </c>
      <c r="F86" s="390" t="s">
        <v>602</v>
      </c>
      <c r="G86" s="92"/>
      <c r="H86" s="236" t="str">
        <f t="shared" si="57"/>
        <v>ＳＵＳ製地中埋設型側溝流入</v>
      </c>
      <c r="I86" s="233">
        <f t="shared" si="58"/>
        <v>0</v>
      </c>
      <c r="J86" s="233" t="str">
        <f t="shared" si="59"/>
        <v>-</v>
      </c>
      <c r="K86" s="237" t="e">
        <f t="shared" si="60"/>
        <v>#N/A</v>
      </c>
      <c r="L86" s="238" t="str">
        <f t="shared" si="61"/>
        <v>-</v>
      </c>
      <c r="M86" s="238" t="e">
        <f t="shared" si="62"/>
        <v>#N/A</v>
      </c>
      <c r="N86" s="237" t="e">
        <f t="shared" si="63"/>
        <v>#N/A</v>
      </c>
      <c r="O86" s="239" t="e">
        <f t="shared" si="64"/>
        <v>#N/A</v>
      </c>
      <c r="P86" s="233" t="e">
        <f t="shared" si="65"/>
        <v>#N/A</v>
      </c>
      <c r="T86" s="236" t="str">
        <f t="shared" si="66"/>
        <v>ＳＵＳ製地中埋設型側溝流入</v>
      </c>
      <c r="U86" s="233">
        <f t="shared" si="67"/>
        <v>0</v>
      </c>
      <c r="V86" s="233" t="str">
        <f t="shared" si="68"/>
        <v>-</v>
      </c>
      <c r="W86" s="237" t="e">
        <f t="shared" si="69"/>
        <v>#DIV/0!</v>
      </c>
      <c r="X86" s="238" t="str">
        <f t="shared" si="70"/>
        <v>-</v>
      </c>
      <c r="Y86" s="238" t="str">
        <f t="shared" si="71"/>
        <v>-</v>
      </c>
      <c r="Z86" s="237" t="str">
        <f t="shared" si="72"/>
        <v>-</v>
      </c>
      <c r="AA86" s="239" t="e">
        <f t="shared" si="73"/>
        <v>#DIV/0!</v>
      </c>
      <c r="AB86" s="233" t="e">
        <f t="shared" si="74"/>
        <v>#DIV/0!</v>
      </c>
      <c r="AG86" s="236" t="str">
        <f t="shared" si="75"/>
        <v>ＳＵＳ製地中埋設型側溝流入</v>
      </c>
      <c r="AH86" s="233">
        <f t="shared" si="76"/>
        <v>0</v>
      </c>
      <c r="AI86" s="233" t="str">
        <f t="shared" si="77"/>
        <v>-</v>
      </c>
      <c r="AJ86" s="237" t="e">
        <f t="shared" si="78"/>
        <v>#N/A</v>
      </c>
      <c r="AK86" s="241" t="e">
        <f t="shared" si="79"/>
        <v>#N/A</v>
      </c>
    </row>
    <row r="87" spans="1:37" ht="20.100000000000001" customHeight="1" x14ac:dyDescent="0.15">
      <c r="A87" s="42">
        <v>300</v>
      </c>
      <c r="B87" s="42">
        <v>99.6</v>
      </c>
      <c r="C87" s="86" t="s">
        <v>132</v>
      </c>
      <c r="D87" s="38" t="s">
        <v>134</v>
      </c>
      <c r="E87" s="38" t="s">
        <v>59</v>
      </c>
      <c r="F87" s="390" t="s">
        <v>603</v>
      </c>
      <c r="G87" s="92"/>
      <c r="H87" s="236" t="str">
        <f t="shared" si="57"/>
        <v>ＳＵＳ製地中埋設型側溝流入</v>
      </c>
      <c r="I87" s="233">
        <f t="shared" si="58"/>
        <v>0</v>
      </c>
      <c r="J87" s="233" t="str">
        <f t="shared" si="59"/>
        <v>-</v>
      </c>
      <c r="K87" s="237" t="e">
        <f t="shared" si="60"/>
        <v>#N/A</v>
      </c>
      <c r="L87" s="238" t="str">
        <f t="shared" si="61"/>
        <v>-</v>
      </c>
      <c r="M87" s="238" t="e">
        <f t="shared" si="62"/>
        <v>#N/A</v>
      </c>
      <c r="N87" s="237" t="e">
        <f t="shared" si="63"/>
        <v>#N/A</v>
      </c>
      <c r="O87" s="239" t="e">
        <f t="shared" si="64"/>
        <v>#N/A</v>
      </c>
      <c r="P87" s="233" t="e">
        <f t="shared" si="65"/>
        <v>#N/A</v>
      </c>
      <c r="T87" s="236" t="str">
        <f t="shared" si="66"/>
        <v>ＳＵＳ製地中埋設型側溝流入</v>
      </c>
      <c r="U87" s="233">
        <f t="shared" si="67"/>
        <v>0</v>
      </c>
      <c r="V87" s="233" t="str">
        <f t="shared" si="68"/>
        <v>-</v>
      </c>
      <c r="W87" s="237" t="e">
        <f t="shared" si="69"/>
        <v>#DIV/0!</v>
      </c>
      <c r="X87" s="238" t="str">
        <f t="shared" si="70"/>
        <v>-</v>
      </c>
      <c r="Y87" s="238" t="str">
        <f t="shared" si="71"/>
        <v>-</v>
      </c>
      <c r="Z87" s="237" t="str">
        <f t="shared" si="72"/>
        <v>-</v>
      </c>
      <c r="AA87" s="239" t="e">
        <f t="shared" si="73"/>
        <v>#DIV/0!</v>
      </c>
      <c r="AB87" s="233" t="e">
        <f t="shared" si="74"/>
        <v>#DIV/0!</v>
      </c>
      <c r="AG87" s="236" t="str">
        <f t="shared" si="75"/>
        <v>ＳＵＳ製地中埋設型側溝流入</v>
      </c>
      <c r="AH87" s="233">
        <f t="shared" si="76"/>
        <v>0</v>
      </c>
      <c r="AI87" s="233" t="str">
        <f t="shared" si="77"/>
        <v>-</v>
      </c>
      <c r="AJ87" s="237" t="e">
        <f t="shared" si="78"/>
        <v>#N/A</v>
      </c>
      <c r="AK87" s="241" t="e">
        <f t="shared" si="79"/>
        <v>#N/A</v>
      </c>
    </row>
    <row r="88" spans="1:37" ht="20.100000000000001" customHeight="1" x14ac:dyDescent="0.15">
      <c r="A88" s="42">
        <v>250</v>
      </c>
      <c r="B88" s="42">
        <v>83</v>
      </c>
      <c r="C88" s="86" t="s">
        <v>132</v>
      </c>
      <c r="D88" s="38" t="s">
        <v>134</v>
      </c>
      <c r="E88" s="38" t="s">
        <v>59</v>
      </c>
      <c r="F88" s="390" t="s">
        <v>604</v>
      </c>
      <c r="G88" s="92"/>
      <c r="H88" s="236" t="str">
        <f t="shared" si="57"/>
        <v>ＳＵＳ製地中埋設型側溝流入</v>
      </c>
      <c r="I88" s="233">
        <f t="shared" si="58"/>
        <v>0</v>
      </c>
      <c r="J88" s="233" t="str">
        <f t="shared" si="59"/>
        <v>-</v>
      </c>
      <c r="K88" s="237" t="e">
        <f t="shared" si="60"/>
        <v>#N/A</v>
      </c>
      <c r="L88" s="238" t="str">
        <f t="shared" si="61"/>
        <v>-</v>
      </c>
      <c r="M88" s="238" t="e">
        <f t="shared" si="62"/>
        <v>#N/A</v>
      </c>
      <c r="N88" s="237" t="e">
        <f t="shared" si="63"/>
        <v>#N/A</v>
      </c>
      <c r="O88" s="239" t="e">
        <f t="shared" si="64"/>
        <v>#N/A</v>
      </c>
      <c r="P88" s="233" t="e">
        <f t="shared" si="65"/>
        <v>#N/A</v>
      </c>
      <c r="T88" s="236" t="str">
        <f t="shared" si="66"/>
        <v>ＳＵＳ製地中埋設型側溝流入</v>
      </c>
      <c r="U88" s="233">
        <f t="shared" si="67"/>
        <v>0</v>
      </c>
      <c r="V88" s="233" t="str">
        <f t="shared" si="68"/>
        <v>-</v>
      </c>
      <c r="W88" s="237" t="e">
        <f t="shared" si="69"/>
        <v>#DIV/0!</v>
      </c>
      <c r="X88" s="238" t="str">
        <f t="shared" si="70"/>
        <v>-</v>
      </c>
      <c r="Y88" s="238" t="str">
        <f t="shared" si="71"/>
        <v>-</v>
      </c>
      <c r="Z88" s="237" t="str">
        <f t="shared" si="72"/>
        <v>-</v>
      </c>
      <c r="AA88" s="239" t="e">
        <f t="shared" si="73"/>
        <v>#DIV/0!</v>
      </c>
      <c r="AB88" s="233" t="e">
        <f t="shared" si="74"/>
        <v>#DIV/0!</v>
      </c>
      <c r="AG88" s="236" t="str">
        <f t="shared" si="75"/>
        <v>ＳＵＳ製地中埋設型側溝流入</v>
      </c>
      <c r="AH88" s="233">
        <f t="shared" si="76"/>
        <v>0</v>
      </c>
      <c r="AI88" s="233" t="str">
        <f t="shared" si="77"/>
        <v>-</v>
      </c>
      <c r="AJ88" s="237" t="e">
        <f t="shared" si="78"/>
        <v>#N/A</v>
      </c>
      <c r="AK88" s="241" t="e">
        <f t="shared" si="79"/>
        <v>#N/A</v>
      </c>
    </row>
    <row r="89" spans="1:37" ht="20.100000000000001" customHeight="1" x14ac:dyDescent="0.15">
      <c r="A89" s="42">
        <v>200</v>
      </c>
      <c r="B89" s="42">
        <v>66.400000000000006</v>
      </c>
      <c r="C89" s="86" t="s">
        <v>132</v>
      </c>
      <c r="D89" s="38" t="s">
        <v>134</v>
      </c>
      <c r="E89" s="38" t="s">
        <v>59</v>
      </c>
      <c r="F89" s="390" t="s">
        <v>605</v>
      </c>
      <c r="G89" s="92"/>
      <c r="H89" s="236" t="str">
        <f t="shared" si="57"/>
        <v>ＳＵＳ製地中埋設型側溝流入</v>
      </c>
      <c r="I89" s="233">
        <f t="shared" si="58"/>
        <v>0</v>
      </c>
      <c r="J89" s="233" t="str">
        <f t="shared" si="59"/>
        <v>-</v>
      </c>
      <c r="K89" s="237" t="e">
        <f t="shared" si="60"/>
        <v>#N/A</v>
      </c>
      <c r="L89" s="238" t="str">
        <f t="shared" si="61"/>
        <v>-</v>
      </c>
      <c r="M89" s="238" t="e">
        <f t="shared" si="62"/>
        <v>#N/A</v>
      </c>
      <c r="N89" s="237" t="e">
        <f t="shared" si="63"/>
        <v>#N/A</v>
      </c>
      <c r="O89" s="239" t="e">
        <f t="shared" si="64"/>
        <v>#N/A</v>
      </c>
      <c r="P89" s="233" t="e">
        <f t="shared" si="65"/>
        <v>#N/A</v>
      </c>
      <c r="T89" s="236" t="str">
        <f t="shared" si="66"/>
        <v>ＳＵＳ製地中埋設型側溝流入</v>
      </c>
      <c r="U89" s="233">
        <f t="shared" si="67"/>
        <v>0</v>
      </c>
      <c r="V89" s="233" t="str">
        <f t="shared" si="68"/>
        <v>-</v>
      </c>
      <c r="W89" s="237" t="e">
        <f t="shared" si="69"/>
        <v>#DIV/0!</v>
      </c>
      <c r="X89" s="238" t="str">
        <f t="shared" si="70"/>
        <v>-</v>
      </c>
      <c r="Y89" s="238" t="str">
        <f t="shared" si="71"/>
        <v>-</v>
      </c>
      <c r="Z89" s="237" t="str">
        <f t="shared" si="72"/>
        <v>-</v>
      </c>
      <c r="AA89" s="239" t="e">
        <f t="shared" si="73"/>
        <v>#DIV/0!</v>
      </c>
      <c r="AB89" s="233" t="e">
        <f t="shared" si="74"/>
        <v>#DIV/0!</v>
      </c>
      <c r="AG89" s="236" t="str">
        <f t="shared" si="75"/>
        <v>ＳＵＳ製地中埋設型側溝流入</v>
      </c>
      <c r="AH89" s="233">
        <f t="shared" si="76"/>
        <v>0</v>
      </c>
      <c r="AI89" s="233" t="str">
        <f t="shared" si="77"/>
        <v>-</v>
      </c>
      <c r="AJ89" s="237" t="e">
        <f t="shared" si="78"/>
        <v>#N/A</v>
      </c>
      <c r="AK89" s="241" t="e">
        <f t="shared" si="79"/>
        <v>#N/A</v>
      </c>
    </row>
    <row r="90" spans="1:37" ht="19.5" customHeight="1" x14ac:dyDescent="0.15">
      <c r="A90" s="42">
        <v>150</v>
      </c>
      <c r="B90" s="42">
        <v>49.8</v>
      </c>
      <c r="C90" s="86" t="s">
        <v>132</v>
      </c>
      <c r="D90" s="38" t="s">
        <v>134</v>
      </c>
      <c r="E90" s="38" t="s">
        <v>59</v>
      </c>
      <c r="F90" s="390" t="s">
        <v>606</v>
      </c>
      <c r="G90" s="92"/>
      <c r="H90" s="236" t="str">
        <f t="shared" si="57"/>
        <v>ＳＵＳ製地中埋設型側溝流入</v>
      </c>
      <c r="I90" s="233">
        <f t="shared" si="58"/>
        <v>0</v>
      </c>
      <c r="J90" s="233" t="str">
        <f t="shared" si="59"/>
        <v>-</v>
      </c>
      <c r="K90" s="237" t="e">
        <f t="shared" si="60"/>
        <v>#N/A</v>
      </c>
      <c r="L90" s="238" t="str">
        <f t="shared" si="61"/>
        <v>-</v>
      </c>
      <c r="M90" s="238" t="e">
        <f t="shared" si="62"/>
        <v>#N/A</v>
      </c>
      <c r="N90" s="237" t="e">
        <f t="shared" si="63"/>
        <v>#N/A</v>
      </c>
      <c r="O90" s="239" t="e">
        <f t="shared" si="64"/>
        <v>#N/A</v>
      </c>
      <c r="P90" s="233" t="e">
        <f t="shared" si="65"/>
        <v>#N/A</v>
      </c>
      <c r="T90" s="236" t="str">
        <f t="shared" si="66"/>
        <v>ＳＵＳ製地中埋設型側溝流入</v>
      </c>
      <c r="U90" s="233">
        <f t="shared" si="67"/>
        <v>0</v>
      </c>
      <c r="V90" s="233" t="str">
        <f t="shared" si="68"/>
        <v>-</v>
      </c>
      <c r="W90" s="237" t="e">
        <f t="shared" si="69"/>
        <v>#DIV/0!</v>
      </c>
      <c r="X90" s="238" t="str">
        <f t="shared" si="70"/>
        <v>-</v>
      </c>
      <c r="Y90" s="238" t="str">
        <f t="shared" si="71"/>
        <v>-</v>
      </c>
      <c r="Z90" s="237" t="str">
        <f t="shared" si="72"/>
        <v>-</v>
      </c>
      <c r="AA90" s="239" t="e">
        <f t="shared" si="73"/>
        <v>#DIV/0!</v>
      </c>
      <c r="AB90" s="233" t="e">
        <f t="shared" si="74"/>
        <v>#DIV/0!</v>
      </c>
      <c r="AG90" s="236" t="str">
        <f t="shared" si="75"/>
        <v>ＳＵＳ製地中埋設型側溝流入</v>
      </c>
      <c r="AH90" s="233">
        <f t="shared" si="76"/>
        <v>0</v>
      </c>
      <c r="AI90" s="233" t="str">
        <f t="shared" si="77"/>
        <v>-</v>
      </c>
      <c r="AJ90" s="237" t="e">
        <f t="shared" si="78"/>
        <v>#N/A</v>
      </c>
      <c r="AK90" s="241" t="e">
        <f t="shared" si="79"/>
        <v>#N/A</v>
      </c>
    </row>
    <row r="91" spans="1:37" ht="20.100000000000001" customHeight="1" x14ac:dyDescent="0.15">
      <c r="A91" s="42">
        <v>120</v>
      </c>
      <c r="B91" s="42">
        <v>39.799999999999997</v>
      </c>
      <c r="C91" s="86" t="s">
        <v>132</v>
      </c>
      <c r="D91" s="38" t="s">
        <v>134</v>
      </c>
      <c r="E91" s="38" t="s">
        <v>59</v>
      </c>
      <c r="F91" s="390" t="s">
        <v>607</v>
      </c>
      <c r="G91" s="92"/>
      <c r="H91" s="236" t="str">
        <f t="shared" si="57"/>
        <v>ＳＵＳ製地中埋設型側溝流入</v>
      </c>
      <c r="I91" s="233">
        <f t="shared" si="58"/>
        <v>0</v>
      </c>
      <c r="J91" s="233" t="str">
        <f t="shared" si="59"/>
        <v>-</v>
      </c>
      <c r="K91" s="237" t="e">
        <f t="shared" si="60"/>
        <v>#N/A</v>
      </c>
      <c r="L91" s="238" t="str">
        <f t="shared" si="61"/>
        <v>-</v>
      </c>
      <c r="M91" s="238" t="e">
        <f t="shared" si="62"/>
        <v>#N/A</v>
      </c>
      <c r="N91" s="237" t="e">
        <f t="shared" si="63"/>
        <v>#N/A</v>
      </c>
      <c r="O91" s="239" t="e">
        <f t="shared" si="64"/>
        <v>#N/A</v>
      </c>
      <c r="P91" s="233" t="e">
        <f t="shared" si="65"/>
        <v>#N/A</v>
      </c>
      <c r="T91" s="236" t="str">
        <f t="shared" si="66"/>
        <v>ＳＵＳ製地中埋設型側溝流入</v>
      </c>
      <c r="U91" s="233">
        <f t="shared" si="67"/>
        <v>0</v>
      </c>
      <c r="V91" s="233" t="str">
        <f t="shared" si="68"/>
        <v>-</v>
      </c>
      <c r="W91" s="237" t="e">
        <f t="shared" si="69"/>
        <v>#DIV/0!</v>
      </c>
      <c r="X91" s="238" t="str">
        <f t="shared" si="70"/>
        <v>-</v>
      </c>
      <c r="Y91" s="238" t="str">
        <f t="shared" si="71"/>
        <v>-</v>
      </c>
      <c r="Z91" s="237" t="str">
        <f t="shared" si="72"/>
        <v>-</v>
      </c>
      <c r="AA91" s="239" t="e">
        <f t="shared" si="73"/>
        <v>#DIV/0!</v>
      </c>
      <c r="AB91" s="233" t="e">
        <f t="shared" si="74"/>
        <v>#DIV/0!</v>
      </c>
      <c r="AG91" s="236" t="str">
        <f t="shared" si="75"/>
        <v>ＳＵＳ製地中埋設型側溝流入</v>
      </c>
      <c r="AH91" s="233">
        <f t="shared" si="76"/>
        <v>0</v>
      </c>
      <c r="AI91" s="233" t="str">
        <f t="shared" si="77"/>
        <v>-</v>
      </c>
      <c r="AJ91" s="237" t="e">
        <f t="shared" si="78"/>
        <v>#N/A</v>
      </c>
      <c r="AK91" s="241" t="e">
        <f t="shared" si="79"/>
        <v>#N/A</v>
      </c>
    </row>
    <row r="92" spans="1:37" ht="20.100000000000001" customHeight="1" x14ac:dyDescent="0.15">
      <c r="A92" s="42">
        <v>70</v>
      </c>
      <c r="B92" s="42">
        <v>23.2</v>
      </c>
      <c r="C92" s="86" t="s">
        <v>132</v>
      </c>
      <c r="D92" s="38" t="s">
        <v>134</v>
      </c>
      <c r="E92" s="38" t="s">
        <v>59</v>
      </c>
      <c r="F92" s="390" t="s">
        <v>608</v>
      </c>
      <c r="G92" s="92"/>
      <c r="H92" s="236" t="str">
        <f t="shared" si="57"/>
        <v>ＳＵＳ製地中埋設型側溝流入</v>
      </c>
      <c r="I92" s="233">
        <f t="shared" si="58"/>
        <v>0</v>
      </c>
      <c r="J92" s="233" t="str">
        <f t="shared" si="59"/>
        <v>-</v>
      </c>
      <c r="K92" s="237" t="e">
        <f t="shared" si="60"/>
        <v>#N/A</v>
      </c>
      <c r="L92" s="238" t="str">
        <f t="shared" si="61"/>
        <v>-</v>
      </c>
      <c r="M92" s="238" t="e">
        <f t="shared" si="62"/>
        <v>#N/A</v>
      </c>
      <c r="N92" s="237" t="e">
        <f t="shared" si="63"/>
        <v>#N/A</v>
      </c>
      <c r="O92" s="239" t="e">
        <f t="shared" si="64"/>
        <v>#N/A</v>
      </c>
      <c r="P92" s="233" t="e">
        <f t="shared" si="65"/>
        <v>#N/A</v>
      </c>
      <c r="T92" s="236" t="str">
        <f t="shared" si="66"/>
        <v>ＳＵＳ製地中埋設型側溝流入</v>
      </c>
      <c r="U92" s="233">
        <f t="shared" si="67"/>
        <v>0</v>
      </c>
      <c r="V92" s="233" t="str">
        <f t="shared" si="68"/>
        <v>-</v>
      </c>
      <c r="W92" s="237" t="e">
        <f t="shared" si="69"/>
        <v>#DIV/0!</v>
      </c>
      <c r="X92" s="238" t="str">
        <f t="shared" si="70"/>
        <v>-</v>
      </c>
      <c r="Y92" s="238" t="str">
        <f t="shared" si="71"/>
        <v>-</v>
      </c>
      <c r="Z92" s="237" t="str">
        <f t="shared" si="72"/>
        <v>-</v>
      </c>
      <c r="AA92" s="239" t="e">
        <f t="shared" si="73"/>
        <v>#DIV/0!</v>
      </c>
      <c r="AB92" s="233" t="e">
        <f t="shared" si="74"/>
        <v>#DIV/0!</v>
      </c>
      <c r="AG92" s="236" t="str">
        <f t="shared" si="75"/>
        <v>ＳＵＳ製地中埋設型側溝流入</v>
      </c>
      <c r="AH92" s="233">
        <f t="shared" si="76"/>
        <v>0</v>
      </c>
      <c r="AI92" s="233" t="str">
        <f t="shared" si="77"/>
        <v>-</v>
      </c>
      <c r="AJ92" s="237" t="e">
        <f t="shared" si="78"/>
        <v>#N/A</v>
      </c>
      <c r="AK92" s="241" t="e">
        <f t="shared" si="79"/>
        <v>#N/A</v>
      </c>
    </row>
    <row r="93" spans="1:37" ht="20.100000000000001" customHeight="1" x14ac:dyDescent="0.15">
      <c r="A93" s="42">
        <v>50</v>
      </c>
      <c r="B93" s="42">
        <v>16.600000000000001</v>
      </c>
      <c r="C93" s="86" t="s">
        <v>132</v>
      </c>
      <c r="D93" s="38" t="s">
        <v>134</v>
      </c>
      <c r="E93" s="38" t="s">
        <v>59</v>
      </c>
      <c r="F93" s="390" t="s">
        <v>609</v>
      </c>
      <c r="G93" s="92"/>
      <c r="H93" s="236" t="str">
        <f t="shared" si="57"/>
        <v>ＳＵＳ製地中埋設型側溝流入</v>
      </c>
      <c r="I93" s="233">
        <f t="shared" si="58"/>
        <v>0</v>
      </c>
      <c r="J93" s="233" t="str">
        <f t="shared" si="59"/>
        <v>-</v>
      </c>
      <c r="K93" s="237" t="e">
        <f t="shared" si="60"/>
        <v>#N/A</v>
      </c>
      <c r="L93" s="238" t="str">
        <f t="shared" si="61"/>
        <v>-</v>
      </c>
      <c r="M93" s="238" t="e">
        <f t="shared" si="62"/>
        <v>#N/A</v>
      </c>
      <c r="N93" s="237" t="e">
        <f t="shared" si="63"/>
        <v>#N/A</v>
      </c>
      <c r="O93" s="239" t="e">
        <f t="shared" si="64"/>
        <v>#N/A</v>
      </c>
      <c r="P93" s="233" t="e">
        <f t="shared" si="65"/>
        <v>#N/A</v>
      </c>
      <c r="T93" s="236" t="str">
        <f t="shared" si="66"/>
        <v>ＳＵＳ製地中埋設型側溝流入</v>
      </c>
      <c r="U93" s="233">
        <f t="shared" si="67"/>
        <v>0</v>
      </c>
      <c r="V93" s="233" t="str">
        <f t="shared" si="68"/>
        <v>-</v>
      </c>
      <c r="W93" s="237" t="e">
        <f t="shared" si="69"/>
        <v>#DIV/0!</v>
      </c>
      <c r="X93" s="238" t="str">
        <f t="shared" si="70"/>
        <v>-</v>
      </c>
      <c r="Y93" s="238" t="str">
        <f t="shared" si="71"/>
        <v>-</v>
      </c>
      <c r="Z93" s="237" t="str">
        <f t="shared" si="72"/>
        <v>-</v>
      </c>
      <c r="AA93" s="239" t="e">
        <f t="shared" si="73"/>
        <v>#DIV/0!</v>
      </c>
      <c r="AB93" s="233" t="e">
        <f t="shared" si="74"/>
        <v>#DIV/0!</v>
      </c>
      <c r="AG93" s="236" t="str">
        <f t="shared" si="75"/>
        <v>ＳＵＳ製地中埋設型側溝流入</v>
      </c>
      <c r="AH93" s="233">
        <f t="shared" si="76"/>
        <v>0</v>
      </c>
      <c r="AI93" s="233" t="str">
        <f t="shared" si="77"/>
        <v>-</v>
      </c>
      <c r="AJ93" s="237" t="e">
        <f t="shared" si="78"/>
        <v>#N/A</v>
      </c>
      <c r="AK93" s="241" t="e">
        <f t="shared" si="79"/>
        <v>#N/A</v>
      </c>
    </row>
    <row r="94" spans="1:37" ht="20.100000000000001" customHeight="1" x14ac:dyDescent="0.15">
      <c r="A94" s="41">
        <v>336</v>
      </c>
      <c r="B94" s="41">
        <v>111.5</v>
      </c>
      <c r="C94" s="85" t="s">
        <v>132</v>
      </c>
      <c r="D94" s="37" t="s">
        <v>137</v>
      </c>
      <c r="E94" s="37" t="s">
        <v>58</v>
      </c>
      <c r="F94" s="37" t="s">
        <v>307</v>
      </c>
      <c r="G94" s="92"/>
      <c r="H94" s="236" t="str">
        <f t="shared" si="57"/>
        <v>ＳＵＳ製超浅型パイプ流入</v>
      </c>
      <c r="I94" s="233">
        <f t="shared" si="58"/>
        <v>0</v>
      </c>
      <c r="J94" s="233" t="str">
        <f t="shared" si="59"/>
        <v>-</v>
      </c>
      <c r="K94" s="237" t="e">
        <f t="shared" si="60"/>
        <v>#N/A</v>
      </c>
      <c r="L94" s="238" t="str">
        <f t="shared" si="61"/>
        <v>-</v>
      </c>
      <c r="M94" s="238" t="e">
        <f t="shared" si="62"/>
        <v>#N/A</v>
      </c>
      <c r="N94" s="237" t="e">
        <f t="shared" si="63"/>
        <v>#N/A</v>
      </c>
      <c r="O94" s="239" t="e">
        <f t="shared" si="64"/>
        <v>#N/A</v>
      </c>
      <c r="P94" s="233" t="e">
        <f t="shared" si="65"/>
        <v>#N/A</v>
      </c>
      <c r="T94" s="236" t="str">
        <f t="shared" si="66"/>
        <v>ＳＵＳ製超浅型パイプ流入</v>
      </c>
      <c r="U94" s="233">
        <f t="shared" si="67"/>
        <v>0</v>
      </c>
      <c r="V94" s="233" t="str">
        <f t="shared" si="68"/>
        <v>-</v>
      </c>
      <c r="W94" s="237" t="e">
        <f t="shared" si="69"/>
        <v>#DIV/0!</v>
      </c>
      <c r="X94" s="238" t="str">
        <f t="shared" si="70"/>
        <v>-</v>
      </c>
      <c r="Y94" s="238" t="str">
        <f t="shared" si="71"/>
        <v>-</v>
      </c>
      <c r="Z94" s="237" t="str">
        <f t="shared" si="72"/>
        <v>-</v>
      </c>
      <c r="AA94" s="239" t="e">
        <f t="shared" si="73"/>
        <v>#DIV/0!</v>
      </c>
      <c r="AB94" s="233" t="e">
        <f t="shared" si="74"/>
        <v>#DIV/0!</v>
      </c>
      <c r="AG94" s="236" t="str">
        <f t="shared" si="75"/>
        <v>ＳＵＳ製超浅型パイプ流入</v>
      </c>
      <c r="AH94" s="233">
        <f t="shared" si="76"/>
        <v>0</v>
      </c>
      <c r="AI94" s="233" t="str">
        <f t="shared" si="77"/>
        <v>-</v>
      </c>
      <c r="AJ94" s="237" t="e">
        <f t="shared" si="78"/>
        <v>#N/A</v>
      </c>
      <c r="AK94" s="241" t="e">
        <f t="shared" si="79"/>
        <v>#N/A</v>
      </c>
    </row>
    <row r="95" spans="1:37" ht="20.100000000000001" customHeight="1" x14ac:dyDescent="0.15">
      <c r="A95" s="41">
        <v>252</v>
      </c>
      <c r="B95" s="41">
        <v>83.6</v>
      </c>
      <c r="C95" s="85" t="s">
        <v>132</v>
      </c>
      <c r="D95" s="37" t="s">
        <v>137</v>
      </c>
      <c r="E95" s="37" t="s">
        <v>58</v>
      </c>
      <c r="F95" s="37" t="s">
        <v>308</v>
      </c>
      <c r="G95" s="92"/>
      <c r="H95" s="236" t="str">
        <f t="shared" si="57"/>
        <v>ＳＵＳ製超浅型パイプ流入</v>
      </c>
      <c r="I95" s="233">
        <f t="shared" si="58"/>
        <v>0</v>
      </c>
      <c r="J95" s="233" t="str">
        <f t="shared" si="59"/>
        <v>-</v>
      </c>
      <c r="K95" s="237" t="e">
        <f t="shared" si="60"/>
        <v>#N/A</v>
      </c>
      <c r="L95" s="238" t="str">
        <f t="shared" si="61"/>
        <v>-</v>
      </c>
      <c r="M95" s="238" t="e">
        <f t="shared" si="62"/>
        <v>#N/A</v>
      </c>
      <c r="N95" s="237" t="e">
        <f t="shared" si="63"/>
        <v>#N/A</v>
      </c>
      <c r="O95" s="239" t="e">
        <f t="shared" si="64"/>
        <v>#N/A</v>
      </c>
      <c r="P95" s="233" t="e">
        <f t="shared" si="65"/>
        <v>#N/A</v>
      </c>
      <c r="T95" s="236" t="str">
        <f t="shared" si="66"/>
        <v>ＳＵＳ製超浅型パイプ流入</v>
      </c>
      <c r="U95" s="233">
        <f t="shared" si="67"/>
        <v>0</v>
      </c>
      <c r="V95" s="233" t="str">
        <f t="shared" si="68"/>
        <v>-</v>
      </c>
      <c r="W95" s="237" t="e">
        <f t="shared" si="69"/>
        <v>#DIV/0!</v>
      </c>
      <c r="X95" s="238" t="str">
        <f t="shared" si="70"/>
        <v>-</v>
      </c>
      <c r="Y95" s="238" t="str">
        <f t="shared" si="71"/>
        <v>-</v>
      </c>
      <c r="Z95" s="237" t="str">
        <f t="shared" si="72"/>
        <v>-</v>
      </c>
      <c r="AA95" s="239" t="e">
        <f t="shared" si="73"/>
        <v>#DIV/0!</v>
      </c>
      <c r="AB95" s="233" t="e">
        <f t="shared" si="74"/>
        <v>#DIV/0!</v>
      </c>
      <c r="AG95" s="236" t="str">
        <f t="shared" si="75"/>
        <v>ＳＵＳ製超浅型パイプ流入</v>
      </c>
      <c r="AH95" s="233">
        <f t="shared" si="76"/>
        <v>0</v>
      </c>
      <c r="AI95" s="233" t="str">
        <f t="shared" si="77"/>
        <v>-</v>
      </c>
      <c r="AJ95" s="237" t="e">
        <f t="shared" si="78"/>
        <v>#N/A</v>
      </c>
      <c r="AK95" s="241" t="e">
        <f t="shared" si="79"/>
        <v>#N/A</v>
      </c>
    </row>
    <row r="96" spans="1:37" ht="20.100000000000001" customHeight="1" x14ac:dyDescent="0.15">
      <c r="A96" s="41">
        <v>224</v>
      </c>
      <c r="B96" s="41">
        <v>74.3</v>
      </c>
      <c r="C96" s="85" t="s">
        <v>132</v>
      </c>
      <c r="D96" s="37" t="s">
        <v>137</v>
      </c>
      <c r="E96" s="37" t="s">
        <v>58</v>
      </c>
      <c r="F96" s="37" t="s">
        <v>309</v>
      </c>
      <c r="G96" s="92"/>
      <c r="H96" s="236" t="str">
        <f t="shared" si="57"/>
        <v>ＳＵＳ製超浅型パイプ流入</v>
      </c>
      <c r="I96" s="233">
        <f t="shared" si="58"/>
        <v>0</v>
      </c>
      <c r="J96" s="233" t="str">
        <f t="shared" si="59"/>
        <v>-</v>
      </c>
      <c r="K96" s="237" t="e">
        <f t="shared" si="60"/>
        <v>#N/A</v>
      </c>
      <c r="L96" s="238" t="str">
        <f t="shared" si="61"/>
        <v>-</v>
      </c>
      <c r="M96" s="238" t="e">
        <f t="shared" si="62"/>
        <v>#N/A</v>
      </c>
      <c r="N96" s="237" t="e">
        <f t="shared" si="63"/>
        <v>#N/A</v>
      </c>
      <c r="O96" s="239" t="e">
        <f t="shared" si="64"/>
        <v>#N/A</v>
      </c>
      <c r="P96" s="233" t="e">
        <f t="shared" si="65"/>
        <v>#N/A</v>
      </c>
      <c r="T96" s="236" t="str">
        <f t="shared" si="66"/>
        <v>ＳＵＳ製超浅型パイプ流入</v>
      </c>
      <c r="U96" s="233">
        <f t="shared" si="67"/>
        <v>0</v>
      </c>
      <c r="V96" s="233" t="str">
        <f t="shared" si="68"/>
        <v>-</v>
      </c>
      <c r="W96" s="237" t="e">
        <f t="shared" si="69"/>
        <v>#DIV/0!</v>
      </c>
      <c r="X96" s="238" t="str">
        <f t="shared" si="70"/>
        <v>-</v>
      </c>
      <c r="Y96" s="238" t="str">
        <f t="shared" si="71"/>
        <v>-</v>
      </c>
      <c r="Z96" s="237" t="str">
        <f t="shared" si="72"/>
        <v>-</v>
      </c>
      <c r="AA96" s="239" t="e">
        <f t="shared" si="73"/>
        <v>#DIV/0!</v>
      </c>
      <c r="AB96" s="233" t="e">
        <f t="shared" si="74"/>
        <v>#DIV/0!</v>
      </c>
      <c r="AG96" s="236" t="str">
        <f t="shared" si="75"/>
        <v>ＳＵＳ製超浅型パイプ流入</v>
      </c>
      <c r="AH96" s="233">
        <f t="shared" si="76"/>
        <v>0</v>
      </c>
      <c r="AI96" s="233" t="str">
        <f t="shared" si="77"/>
        <v>-</v>
      </c>
      <c r="AJ96" s="237" t="e">
        <f t="shared" si="78"/>
        <v>#N/A</v>
      </c>
      <c r="AK96" s="241" t="e">
        <f t="shared" si="79"/>
        <v>#N/A</v>
      </c>
    </row>
    <row r="97" spans="1:37" ht="20.100000000000001" customHeight="1" x14ac:dyDescent="0.15">
      <c r="A97" s="41">
        <v>200</v>
      </c>
      <c r="B97" s="41">
        <v>66.400000000000006</v>
      </c>
      <c r="C97" s="85" t="s">
        <v>132</v>
      </c>
      <c r="D97" s="37" t="s">
        <v>137</v>
      </c>
      <c r="E97" s="37" t="s">
        <v>58</v>
      </c>
      <c r="F97" s="37" t="s">
        <v>310</v>
      </c>
      <c r="G97" s="92"/>
      <c r="H97" s="236" t="str">
        <f t="shared" si="57"/>
        <v>ＳＵＳ製超浅型パイプ流入</v>
      </c>
      <c r="I97" s="233">
        <f t="shared" si="58"/>
        <v>0</v>
      </c>
      <c r="J97" s="233" t="str">
        <f t="shared" si="59"/>
        <v>-</v>
      </c>
      <c r="K97" s="237" t="e">
        <f t="shared" si="60"/>
        <v>#N/A</v>
      </c>
      <c r="L97" s="238" t="str">
        <f t="shared" si="61"/>
        <v>-</v>
      </c>
      <c r="M97" s="238" t="e">
        <f t="shared" si="62"/>
        <v>#N/A</v>
      </c>
      <c r="N97" s="237" t="e">
        <f t="shared" si="63"/>
        <v>#N/A</v>
      </c>
      <c r="O97" s="239" t="e">
        <f t="shared" si="64"/>
        <v>#N/A</v>
      </c>
      <c r="P97" s="233" t="e">
        <f t="shared" si="65"/>
        <v>#N/A</v>
      </c>
      <c r="T97" s="236" t="str">
        <f t="shared" si="66"/>
        <v>ＳＵＳ製超浅型パイプ流入</v>
      </c>
      <c r="U97" s="233">
        <f t="shared" si="67"/>
        <v>0</v>
      </c>
      <c r="V97" s="233" t="str">
        <f t="shared" si="68"/>
        <v>-</v>
      </c>
      <c r="W97" s="237" t="e">
        <f t="shared" si="69"/>
        <v>#DIV/0!</v>
      </c>
      <c r="X97" s="238" t="str">
        <f t="shared" si="70"/>
        <v>-</v>
      </c>
      <c r="Y97" s="238" t="str">
        <f t="shared" si="71"/>
        <v>-</v>
      </c>
      <c r="Z97" s="237" t="str">
        <f t="shared" si="72"/>
        <v>-</v>
      </c>
      <c r="AA97" s="239" t="e">
        <f t="shared" si="73"/>
        <v>#DIV/0!</v>
      </c>
      <c r="AB97" s="233" t="e">
        <f t="shared" si="74"/>
        <v>#DIV/0!</v>
      </c>
      <c r="AG97" s="236" t="str">
        <f t="shared" si="75"/>
        <v>ＳＵＳ製超浅型パイプ流入</v>
      </c>
      <c r="AH97" s="233">
        <f t="shared" si="76"/>
        <v>0</v>
      </c>
      <c r="AI97" s="233" t="str">
        <f t="shared" si="77"/>
        <v>-</v>
      </c>
      <c r="AJ97" s="237" t="e">
        <f t="shared" si="78"/>
        <v>#N/A</v>
      </c>
      <c r="AK97" s="241" t="e">
        <f t="shared" si="79"/>
        <v>#N/A</v>
      </c>
    </row>
    <row r="98" spans="1:37" ht="20.100000000000001" customHeight="1" x14ac:dyDescent="0.15">
      <c r="A98" s="41">
        <v>180</v>
      </c>
      <c r="B98" s="41">
        <v>59.7</v>
      </c>
      <c r="C98" s="85" t="s">
        <v>132</v>
      </c>
      <c r="D98" s="37" t="s">
        <v>135</v>
      </c>
      <c r="E98" s="37" t="s">
        <v>58</v>
      </c>
      <c r="F98" s="37" t="s">
        <v>311</v>
      </c>
      <c r="G98" s="92"/>
      <c r="H98" s="236" t="str">
        <f t="shared" si="57"/>
        <v>ＳＵＳ製超浅型パイプ流入</v>
      </c>
      <c r="I98" s="233">
        <f t="shared" si="58"/>
        <v>0</v>
      </c>
      <c r="J98" s="233" t="str">
        <f t="shared" si="59"/>
        <v>-</v>
      </c>
      <c r="K98" s="237" t="e">
        <f t="shared" si="60"/>
        <v>#N/A</v>
      </c>
      <c r="L98" s="238" t="str">
        <f t="shared" si="61"/>
        <v>-</v>
      </c>
      <c r="M98" s="238" t="e">
        <f t="shared" si="62"/>
        <v>#N/A</v>
      </c>
      <c r="N98" s="237" t="e">
        <f t="shared" si="63"/>
        <v>#N/A</v>
      </c>
      <c r="O98" s="239" t="e">
        <f t="shared" si="64"/>
        <v>#N/A</v>
      </c>
      <c r="P98" s="233" t="e">
        <f t="shared" si="65"/>
        <v>#N/A</v>
      </c>
      <c r="T98" s="236" t="str">
        <f t="shared" si="66"/>
        <v>ＳＵＳ製超浅型パイプ流入</v>
      </c>
      <c r="U98" s="233">
        <f t="shared" si="67"/>
        <v>0</v>
      </c>
      <c r="V98" s="233" t="str">
        <f t="shared" si="68"/>
        <v>-</v>
      </c>
      <c r="W98" s="237" t="e">
        <f t="shared" si="69"/>
        <v>#DIV/0!</v>
      </c>
      <c r="X98" s="238" t="str">
        <f t="shared" si="70"/>
        <v>-</v>
      </c>
      <c r="Y98" s="238" t="str">
        <f t="shared" si="71"/>
        <v>-</v>
      </c>
      <c r="Z98" s="237" t="str">
        <f t="shared" si="72"/>
        <v>-</v>
      </c>
      <c r="AA98" s="239" t="e">
        <f t="shared" si="73"/>
        <v>#DIV/0!</v>
      </c>
      <c r="AB98" s="233" t="e">
        <f t="shared" si="74"/>
        <v>#DIV/0!</v>
      </c>
      <c r="AG98" s="236" t="str">
        <f t="shared" si="75"/>
        <v>ＳＵＳ製超浅型パイプ流入</v>
      </c>
      <c r="AH98" s="233">
        <f t="shared" si="76"/>
        <v>0</v>
      </c>
      <c r="AI98" s="233" t="str">
        <f t="shared" si="77"/>
        <v>-</v>
      </c>
      <c r="AJ98" s="237" t="e">
        <f t="shared" si="78"/>
        <v>#N/A</v>
      </c>
      <c r="AK98" s="241" t="e">
        <f t="shared" si="79"/>
        <v>#N/A</v>
      </c>
    </row>
    <row r="99" spans="1:37" ht="20.100000000000001" customHeight="1" x14ac:dyDescent="0.15">
      <c r="A99" s="41">
        <v>160</v>
      </c>
      <c r="B99" s="41">
        <v>53.1</v>
      </c>
      <c r="C99" s="85" t="s">
        <v>132</v>
      </c>
      <c r="D99" s="37" t="s">
        <v>135</v>
      </c>
      <c r="E99" s="37" t="s">
        <v>58</v>
      </c>
      <c r="F99" s="37" t="s">
        <v>312</v>
      </c>
      <c r="G99" s="92"/>
      <c r="H99" s="236" t="str">
        <f t="shared" si="57"/>
        <v>ＳＵＳ製超浅型パイプ流入</v>
      </c>
      <c r="I99" s="233">
        <f t="shared" si="58"/>
        <v>0</v>
      </c>
      <c r="J99" s="233" t="str">
        <f t="shared" si="59"/>
        <v>-</v>
      </c>
      <c r="K99" s="237" t="e">
        <f t="shared" si="60"/>
        <v>#N/A</v>
      </c>
      <c r="L99" s="238" t="str">
        <f t="shared" si="61"/>
        <v>-</v>
      </c>
      <c r="M99" s="238" t="e">
        <f t="shared" si="62"/>
        <v>#N/A</v>
      </c>
      <c r="N99" s="237" t="e">
        <f t="shared" si="63"/>
        <v>#N/A</v>
      </c>
      <c r="O99" s="239" t="e">
        <f t="shared" si="64"/>
        <v>#N/A</v>
      </c>
      <c r="P99" s="233" t="e">
        <f t="shared" si="65"/>
        <v>#N/A</v>
      </c>
      <c r="T99" s="236" t="str">
        <f t="shared" si="66"/>
        <v>ＳＵＳ製超浅型パイプ流入</v>
      </c>
      <c r="U99" s="233">
        <f t="shared" si="67"/>
        <v>0</v>
      </c>
      <c r="V99" s="233" t="str">
        <f t="shared" si="68"/>
        <v>-</v>
      </c>
      <c r="W99" s="237" t="e">
        <f t="shared" si="69"/>
        <v>#DIV/0!</v>
      </c>
      <c r="X99" s="238" t="str">
        <f t="shared" si="70"/>
        <v>-</v>
      </c>
      <c r="Y99" s="238" t="str">
        <f t="shared" si="71"/>
        <v>-</v>
      </c>
      <c r="Z99" s="237" t="str">
        <f t="shared" si="72"/>
        <v>-</v>
      </c>
      <c r="AA99" s="239" t="e">
        <f t="shared" si="73"/>
        <v>#DIV/0!</v>
      </c>
      <c r="AB99" s="233" t="e">
        <f t="shared" si="74"/>
        <v>#DIV/0!</v>
      </c>
      <c r="AG99" s="236" t="str">
        <f t="shared" si="75"/>
        <v>ＳＵＳ製超浅型パイプ流入</v>
      </c>
      <c r="AH99" s="233">
        <f t="shared" si="76"/>
        <v>0</v>
      </c>
      <c r="AI99" s="233" t="str">
        <f t="shared" si="77"/>
        <v>-</v>
      </c>
      <c r="AJ99" s="237" t="e">
        <f t="shared" si="78"/>
        <v>#N/A</v>
      </c>
      <c r="AK99" s="241" t="e">
        <f t="shared" si="79"/>
        <v>#N/A</v>
      </c>
    </row>
    <row r="100" spans="1:37" ht="20.100000000000001" customHeight="1" x14ac:dyDescent="0.15">
      <c r="A100" s="41">
        <v>108</v>
      </c>
      <c r="B100" s="41">
        <v>35.799999999999997</v>
      </c>
      <c r="C100" s="85" t="s">
        <v>132</v>
      </c>
      <c r="D100" s="37" t="s">
        <v>135</v>
      </c>
      <c r="E100" s="37" t="s">
        <v>58</v>
      </c>
      <c r="F100" s="37" t="s">
        <v>313</v>
      </c>
      <c r="G100" s="92"/>
      <c r="H100" s="236" t="str">
        <f t="shared" si="57"/>
        <v>ＳＵＳ製超浅型パイプ流入</v>
      </c>
      <c r="I100" s="233">
        <f t="shared" si="58"/>
        <v>0</v>
      </c>
      <c r="J100" s="233" t="str">
        <f t="shared" si="59"/>
        <v>-</v>
      </c>
      <c r="K100" s="237" t="e">
        <f t="shared" si="60"/>
        <v>#N/A</v>
      </c>
      <c r="L100" s="238" t="str">
        <f t="shared" si="61"/>
        <v>-</v>
      </c>
      <c r="M100" s="238" t="e">
        <f t="shared" si="62"/>
        <v>#N/A</v>
      </c>
      <c r="N100" s="237" t="e">
        <f t="shared" si="63"/>
        <v>#N/A</v>
      </c>
      <c r="O100" s="239" t="e">
        <f t="shared" si="64"/>
        <v>#N/A</v>
      </c>
      <c r="P100" s="233" t="e">
        <f t="shared" ref="P100:P113" si="80">IF(AND(1&lt;O100,O100&lt;=$N$118),O100,"-")</f>
        <v>#N/A</v>
      </c>
      <c r="T100" s="236" t="str">
        <f t="shared" si="66"/>
        <v>ＳＵＳ製超浅型パイプ流入</v>
      </c>
      <c r="U100" s="233">
        <f t="shared" si="67"/>
        <v>0</v>
      </c>
      <c r="V100" s="233" t="str">
        <f t="shared" si="68"/>
        <v>-</v>
      </c>
      <c r="W100" s="237" t="e">
        <f t="shared" si="69"/>
        <v>#DIV/0!</v>
      </c>
      <c r="X100" s="238" t="str">
        <f t="shared" si="70"/>
        <v>-</v>
      </c>
      <c r="Y100" s="238" t="str">
        <f t="shared" si="71"/>
        <v>-</v>
      </c>
      <c r="Z100" s="237" t="str">
        <f t="shared" si="72"/>
        <v>-</v>
      </c>
      <c r="AA100" s="239" t="e">
        <f t="shared" si="73"/>
        <v>#DIV/0!</v>
      </c>
      <c r="AB100" s="233" t="e">
        <f t="shared" ref="AB100:AB113" si="81">IF(AND(1&lt;AA100,AA100&lt;=$Z$118),AA100,"-")</f>
        <v>#DIV/0!</v>
      </c>
      <c r="AG100" s="236" t="str">
        <f t="shared" si="75"/>
        <v>ＳＵＳ製超浅型パイプ流入</v>
      </c>
      <c r="AH100" s="233">
        <f t="shared" si="76"/>
        <v>0</v>
      </c>
      <c r="AI100" s="233" t="str">
        <f t="shared" si="77"/>
        <v>-</v>
      </c>
      <c r="AJ100" s="237" t="e">
        <f t="shared" si="78"/>
        <v>#N/A</v>
      </c>
      <c r="AK100" s="241" t="e">
        <f t="shared" ref="AK100:AK113" si="82">IF(AND(1&lt;AJ100,AJ100&lt;=AK$116),AJ100,"-")</f>
        <v>#N/A</v>
      </c>
    </row>
    <row r="101" spans="1:37" ht="20.100000000000001" customHeight="1" x14ac:dyDescent="0.15">
      <c r="A101" s="41">
        <v>85</v>
      </c>
      <c r="B101" s="41">
        <v>28.2</v>
      </c>
      <c r="C101" s="85" t="s">
        <v>132</v>
      </c>
      <c r="D101" s="37" t="s">
        <v>135</v>
      </c>
      <c r="E101" s="37" t="s">
        <v>58</v>
      </c>
      <c r="F101" s="37" t="s">
        <v>314</v>
      </c>
      <c r="G101" s="92"/>
      <c r="H101" s="236" t="str">
        <f t="shared" si="57"/>
        <v>ＳＵＳ製超浅型パイプ流入</v>
      </c>
      <c r="I101" s="233">
        <f t="shared" si="58"/>
        <v>0</v>
      </c>
      <c r="J101" s="233" t="str">
        <f t="shared" si="59"/>
        <v>-</v>
      </c>
      <c r="K101" s="237" t="e">
        <f t="shared" si="60"/>
        <v>#N/A</v>
      </c>
      <c r="L101" s="238" t="str">
        <f t="shared" si="61"/>
        <v>-</v>
      </c>
      <c r="M101" s="238" t="e">
        <f t="shared" si="62"/>
        <v>#N/A</v>
      </c>
      <c r="N101" s="237" t="e">
        <f t="shared" si="63"/>
        <v>#N/A</v>
      </c>
      <c r="O101" s="239" t="e">
        <f t="shared" si="64"/>
        <v>#N/A</v>
      </c>
      <c r="P101" s="233" t="e">
        <f t="shared" si="80"/>
        <v>#N/A</v>
      </c>
      <c r="T101" s="236" t="str">
        <f t="shared" si="66"/>
        <v>ＳＵＳ製超浅型パイプ流入</v>
      </c>
      <c r="U101" s="233">
        <f t="shared" si="67"/>
        <v>0</v>
      </c>
      <c r="V101" s="233" t="str">
        <f t="shared" si="68"/>
        <v>-</v>
      </c>
      <c r="W101" s="237" t="e">
        <f t="shared" si="69"/>
        <v>#DIV/0!</v>
      </c>
      <c r="X101" s="238" t="str">
        <f t="shared" si="70"/>
        <v>-</v>
      </c>
      <c r="Y101" s="238" t="str">
        <f t="shared" si="71"/>
        <v>-</v>
      </c>
      <c r="Z101" s="237" t="str">
        <f t="shared" si="72"/>
        <v>-</v>
      </c>
      <c r="AA101" s="239" t="e">
        <f t="shared" si="73"/>
        <v>#DIV/0!</v>
      </c>
      <c r="AB101" s="233" t="e">
        <f t="shared" si="81"/>
        <v>#DIV/0!</v>
      </c>
      <c r="AG101" s="236" t="str">
        <f t="shared" si="75"/>
        <v>ＳＵＳ製超浅型パイプ流入</v>
      </c>
      <c r="AH101" s="233">
        <f t="shared" si="76"/>
        <v>0</v>
      </c>
      <c r="AI101" s="233" t="str">
        <f t="shared" si="77"/>
        <v>-</v>
      </c>
      <c r="AJ101" s="237" t="e">
        <f t="shared" si="78"/>
        <v>#N/A</v>
      </c>
      <c r="AK101" s="241" t="e">
        <f t="shared" si="82"/>
        <v>#N/A</v>
      </c>
    </row>
    <row r="102" spans="1:37" ht="19.5" customHeight="1" x14ac:dyDescent="0.15">
      <c r="A102" s="41">
        <v>55</v>
      </c>
      <c r="B102" s="41">
        <v>18.2</v>
      </c>
      <c r="C102" s="85" t="s">
        <v>132</v>
      </c>
      <c r="D102" s="37" t="s">
        <v>135</v>
      </c>
      <c r="E102" s="37" t="s">
        <v>58</v>
      </c>
      <c r="F102" s="37" t="s">
        <v>315</v>
      </c>
      <c r="G102" s="92"/>
      <c r="H102" s="236" t="str">
        <f t="shared" si="57"/>
        <v>ＳＵＳ製超浅型パイプ流入</v>
      </c>
      <c r="I102" s="233">
        <f t="shared" si="58"/>
        <v>0</v>
      </c>
      <c r="J102" s="233" t="str">
        <f t="shared" si="59"/>
        <v>-</v>
      </c>
      <c r="K102" s="237" t="e">
        <f t="shared" si="60"/>
        <v>#N/A</v>
      </c>
      <c r="L102" s="238" t="str">
        <f t="shared" si="61"/>
        <v>-</v>
      </c>
      <c r="M102" s="238" t="e">
        <f t="shared" si="62"/>
        <v>#N/A</v>
      </c>
      <c r="N102" s="237" t="e">
        <f t="shared" si="63"/>
        <v>#N/A</v>
      </c>
      <c r="O102" s="239" t="e">
        <f t="shared" si="64"/>
        <v>#N/A</v>
      </c>
      <c r="P102" s="233" t="e">
        <f t="shared" si="80"/>
        <v>#N/A</v>
      </c>
      <c r="T102" s="236" t="str">
        <f t="shared" si="66"/>
        <v>ＳＵＳ製超浅型パイプ流入</v>
      </c>
      <c r="U102" s="233">
        <f t="shared" si="67"/>
        <v>0</v>
      </c>
      <c r="V102" s="233" t="str">
        <f t="shared" si="68"/>
        <v>-</v>
      </c>
      <c r="W102" s="237" t="e">
        <f t="shared" si="69"/>
        <v>#DIV/0!</v>
      </c>
      <c r="X102" s="238" t="str">
        <f t="shared" si="70"/>
        <v>-</v>
      </c>
      <c r="Y102" s="238" t="str">
        <f t="shared" si="71"/>
        <v>-</v>
      </c>
      <c r="Z102" s="237" t="str">
        <f t="shared" si="72"/>
        <v>-</v>
      </c>
      <c r="AA102" s="239" t="e">
        <f t="shared" si="73"/>
        <v>#DIV/0!</v>
      </c>
      <c r="AB102" s="233" t="e">
        <f t="shared" si="81"/>
        <v>#DIV/0!</v>
      </c>
      <c r="AG102" s="236" t="str">
        <f t="shared" si="75"/>
        <v>ＳＵＳ製超浅型パイプ流入</v>
      </c>
      <c r="AH102" s="233">
        <f t="shared" si="76"/>
        <v>0</v>
      </c>
      <c r="AI102" s="233" t="str">
        <f t="shared" si="77"/>
        <v>-</v>
      </c>
      <c r="AJ102" s="237" t="e">
        <f t="shared" si="78"/>
        <v>#N/A</v>
      </c>
      <c r="AK102" s="241" t="e">
        <f t="shared" si="82"/>
        <v>#N/A</v>
      </c>
    </row>
    <row r="103" spans="1:37" ht="19.5" customHeight="1" x14ac:dyDescent="0.15">
      <c r="A103" s="41">
        <v>31</v>
      </c>
      <c r="B103" s="41">
        <v>10.199999999999999</v>
      </c>
      <c r="C103" s="85" t="s">
        <v>132</v>
      </c>
      <c r="D103" s="37" t="s">
        <v>137</v>
      </c>
      <c r="E103" s="37" t="s">
        <v>58</v>
      </c>
      <c r="F103" s="37" t="s">
        <v>306</v>
      </c>
      <c r="G103" s="92"/>
      <c r="H103" s="236" t="str">
        <f t="shared" si="57"/>
        <v>ＳＵＳ製超浅型パイプ流入</v>
      </c>
      <c r="I103" s="233">
        <f t="shared" si="58"/>
        <v>0</v>
      </c>
      <c r="J103" s="233" t="str">
        <f t="shared" si="59"/>
        <v>-</v>
      </c>
      <c r="K103" s="237" t="e">
        <f t="shared" si="60"/>
        <v>#N/A</v>
      </c>
      <c r="L103" s="238" t="str">
        <f t="shared" si="61"/>
        <v>-</v>
      </c>
      <c r="M103" s="238" t="e">
        <f t="shared" si="62"/>
        <v>#N/A</v>
      </c>
      <c r="N103" s="237" t="e">
        <f t="shared" si="63"/>
        <v>#N/A</v>
      </c>
      <c r="O103" s="239" t="e">
        <f t="shared" si="64"/>
        <v>#N/A</v>
      </c>
      <c r="P103" s="233" t="e">
        <f t="shared" si="80"/>
        <v>#N/A</v>
      </c>
      <c r="T103" s="236" t="str">
        <f t="shared" si="66"/>
        <v>ＳＵＳ製超浅型パイプ流入</v>
      </c>
      <c r="U103" s="233">
        <f t="shared" si="67"/>
        <v>0</v>
      </c>
      <c r="V103" s="233" t="str">
        <f t="shared" si="68"/>
        <v>-</v>
      </c>
      <c r="W103" s="237" t="e">
        <f t="shared" si="69"/>
        <v>#DIV/0!</v>
      </c>
      <c r="X103" s="238" t="str">
        <f t="shared" si="70"/>
        <v>-</v>
      </c>
      <c r="Y103" s="238" t="str">
        <f t="shared" si="71"/>
        <v>-</v>
      </c>
      <c r="Z103" s="237" t="str">
        <f t="shared" si="72"/>
        <v>-</v>
      </c>
      <c r="AA103" s="239" t="e">
        <f t="shared" si="73"/>
        <v>#DIV/0!</v>
      </c>
      <c r="AB103" s="233" t="e">
        <f t="shared" si="81"/>
        <v>#DIV/0!</v>
      </c>
      <c r="AG103" s="236" t="str">
        <f t="shared" si="75"/>
        <v>ＳＵＳ製超浅型パイプ流入</v>
      </c>
      <c r="AH103" s="233">
        <f t="shared" si="76"/>
        <v>0</v>
      </c>
      <c r="AI103" s="233" t="str">
        <f t="shared" si="77"/>
        <v>-</v>
      </c>
      <c r="AJ103" s="237" t="e">
        <f t="shared" si="78"/>
        <v>#N/A</v>
      </c>
      <c r="AK103" s="241" t="e">
        <f t="shared" si="82"/>
        <v>#N/A</v>
      </c>
    </row>
    <row r="104" spans="1:37" ht="20.100000000000001" customHeight="1" x14ac:dyDescent="0.15">
      <c r="A104" s="41">
        <v>336</v>
      </c>
      <c r="B104" s="41">
        <v>111.5</v>
      </c>
      <c r="C104" s="85" t="s">
        <v>132</v>
      </c>
      <c r="D104" s="37" t="s">
        <v>135</v>
      </c>
      <c r="E104" s="37" t="s">
        <v>59</v>
      </c>
      <c r="F104" s="37" t="s">
        <v>330</v>
      </c>
      <c r="G104" s="92"/>
      <c r="H104" s="236" t="str">
        <f t="shared" si="57"/>
        <v>ＳＵＳ製超浅型側溝流入</v>
      </c>
      <c r="I104" s="233">
        <f t="shared" si="58"/>
        <v>0</v>
      </c>
      <c r="J104" s="233" t="str">
        <f t="shared" si="59"/>
        <v>-</v>
      </c>
      <c r="K104" s="237" t="e">
        <f t="shared" si="60"/>
        <v>#N/A</v>
      </c>
      <c r="L104" s="238" t="str">
        <f t="shared" si="61"/>
        <v>-</v>
      </c>
      <c r="M104" s="238" t="e">
        <f t="shared" si="62"/>
        <v>#N/A</v>
      </c>
      <c r="N104" s="237" t="e">
        <f t="shared" si="63"/>
        <v>#N/A</v>
      </c>
      <c r="O104" s="239" t="e">
        <f t="shared" si="64"/>
        <v>#N/A</v>
      </c>
      <c r="P104" s="233" t="e">
        <f t="shared" si="80"/>
        <v>#N/A</v>
      </c>
      <c r="T104" s="236" t="str">
        <f t="shared" si="66"/>
        <v>ＳＵＳ製超浅型側溝流入</v>
      </c>
      <c r="U104" s="233">
        <f t="shared" si="67"/>
        <v>0</v>
      </c>
      <c r="V104" s="233" t="str">
        <f t="shared" si="68"/>
        <v>-</v>
      </c>
      <c r="W104" s="237" t="e">
        <f t="shared" si="69"/>
        <v>#DIV/0!</v>
      </c>
      <c r="X104" s="238" t="str">
        <f t="shared" si="70"/>
        <v>-</v>
      </c>
      <c r="Y104" s="238" t="str">
        <f t="shared" si="71"/>
        <v>-</v>
      </c>
      <c r="Z104" s="237" t="str">
        <f t="shared" si="72"/>
        <v>-</v>
      </c>
      <c r="AA104" s="239" t="e">
        <f t="shared" si="73"/>
        <v>#DIV/0!</v>
      </c>
      <c r="AB104" s="233" t="e">
        <f t="shared" si="81"/>
        <v>#DIV/0!</v>
      </c>
      <c r="AG104" s="236" t="str">
        <f t="shared" si="75"/>
        <v>ＳＵＳ製超浅型側溝流入</v>
      </c>
      <c r="AH104" s="233">
        <f t="shared" si="76"/>
        <v>0</v>
      </c>
      <c r="AI104" s="233" t="str">
        <f t="shared" si="77"/>
        <v>-</v>
      </c>
      <c r="AJ104" s="237" t="e">
        <f t="shared" si="78"/>
        <v>#N/A</v>
      </c>
      <c r="AK104" s="241" t="e">
        <f t="shared" si="82"/>
        <v>#N/A</v>
      </c>
    </row>
    <row r="105" spans="1:37" ht="20.100000000000001" customHeight="1" x14ac:dyDescent="0.15">
      <c r="A105" s="41">
        <v>252</v>
      </c>
      <c r="B105" s="41">
        <v>83.6</v>
      </c>
      <c r="C105" s="85" t="s">
        <v>132</v>
      </c>
      <c r="D105" s="37" t="s">
        <v>135</v>
      </c>
      <c r="E105" s="37" t="s">
        <v>59</v>
      </c>
      <c r="F105" s="37" t="s">
        <v>332</v>
      </c>
      <c r="G105" s="92"/>
      <c r="H105" s="236" t="str">
        <f t="shared" si="57"/>
        <v>ＳＵＳ製超浅型側溝流入</v>
      </c>
      <c r="I105" s="233">
        <f t="shared" si="58"/>
        <v>0</v>
      </c>
      <c r="J105" s="233" t="str">
        <f t="shared" si="59"/>
        <v>-</v>
      </c>
      <c r="K105" s="237" t="e">
        <f t="shared" si="60"/>
        <v>#N/A</v>
      </c>
      <c r="L105" s="238" t="str">
        <f t="shared" si="61"/>
        <v>-</v>
      </c>
      <c r="M105" s="238" t="e">
        <f t="shared" si="62"/>
        <v>#N/A</v>
      </c>
      <c r="N105" s="237" t="e">
        <f t="shared" si="63"/>
        <v>#N/A</v>
      </c>
      <c r="O105" s="239" t="e">
        <f t="shared" si="64"/>
        <v>#N/A</v>
      </c>
      <c r="P105" s="233" t="e">
        <f t="shared" si="80"/>
        <v>#N/A</v>
      </c>
      <c r="T105" s="236" t="str">
        <f t="shared" si="66"/>
        <v>ＳＵＳ製超浅型側溝流入</v>
      </c>
      <c r="U105" s="233">
        <f t="shared" si="67"/>
        <v>0</v>
      </c>
      <c r="V105" s="233" t="str">
        <f t="shared" si="68"/>
        <v>-</v>
      </c>
      <c r="W105" s="237" t="e">
        <f t="shared" si="69"/>
        <v>#DIV/0!</v>
      </c>
      <c r="X105" s="238" t="str">
        <f t="shared" si="70"/>
        <v>-</v>
      </c>
      <c r="Y105" s="238" t="str">
        <f t="shared" si="71"/>
        <v>-</v>
      </c>
      <c r="Z105" s="237" t="str">
        <f t="shared" si="72"/>
        <v>-</v>
      </c>
      <c r="AA105" s="239" t="e">
        <f t="shared" si="73"/>
        <v>#DIV/0!</v>
      </c>
      <c r="AB105" s="233" t="e">
        <f t="shared" si="81"/>
        <v>#DIV/0!</v>
      </c>
      <c r="AG105" s="236" t="str">
        <f t="shared" si="75"/>
        <v>ＳＵＳ製超浅型側溝流入</v>
      </c>
      <c r="AH105" s="233">
        <f t="shared" si="76"/>
        <v>0</v>
      </c>
      <c r="AI105" s="233" t="str">
        <f t="shared" si="77"/>
        <v>-</v>
      </c>
      <c r="AJ105" s="237" t="e">
        <f t="shared" si="78"/>
        <v>#N/A</v>
      </c>
      <c r="AK105" s="241" t="e">
        <f t="shared" si="82"/>
        <v>#N/A</v>
      </c>
    </row>
    <row r="106" spans="1:37" ht="20.100000000000001" customHeight="1" x14ac:dyDescent="0.15">
      <c r="A106" s="41">
        <v>224</v>
      </c>
      <c r="B106" s="41">
        <v>74.3</v>
      </c>
      <c r="C106" s="85" t="s">
        <v>132</v>
      </c>
      <c r="D106" s="37" t="s">
        <v>135</v>
      </c>
      <c r="E106" s="37" t="s">
        <v>59</v>
      </c>
      <c r="F106" s="37" t="s">
        <v>316</v>
      </c>
      <c r="G106" s="92"/>
      <c r="H106" s="236" t="str">
        <f t="shared" si="57"/>
        <v>ＳＵＳ製超浅型側溝流入</v>
      </c>
      <c r="I106" s="233">
        <f t="shared" si="58"/>
        <v>0</v>
      </c>
      <c r="J106" s="233" t="str">
        <f t="shared" si="59"/>
        <v>-</v>
      </c>
      <c r="K106" s="237" t="e">
        <f t="shared" si="60"/>
        <v>#N/A</v>
      </c>
      <c r="L106" s="238" t="str">
        <f t="shared" si="61"/>
        <v>-</v>
      </c>
      <c r="M106" s="238" t="e">
        <f t="shared" si="62"/>
        <v>#N/A</v>
      </c>
      <c r="N106" s="237" t="e">
        <f t="shared" si="63"/>
        <v>#N/A</v>
      </c>
      <c r="O106" s="239" t="e">
        <f t="shared" si="64"/>
        <v>#N/A</v>
      </c>
      <c r="P106" s="233" t="e">
        <f t="shared" si="80"/>
        <v>#N/A</v>
      </c>
      <c r="T106" s="236" t="str">
        <f t="shared" si="66"/>
        <v>ＳＵＳ製超浅型側溝流入</v>
      </c>
      <c r="U106" s="233">
        <f t="shared" si="67"/>
        <v>0</v>
      </c>
      <c r="V106" s="233" t="str">
        <f t="shared" si="68"/>
        <v>-</v>
      </c>
      <c r="W106" s="237" t="e">
        <f t="shared" si="69"/>
        <v>#DIV/0!</v>
      </c>
      <c r="X106" s="238" t="str">
        <f t="shared" si="70"/>
        <v>-</v>
      </c>
      <c r="Y106" s="238" t="str">
        <f t="shared" si="71"/>
        <v>-</v>
      </c>
      <c r="Z106" s="237" t="str">
        <f t="shared" si="72"/>
        <v>-</v>
      </c>
      <c r="AA106" s="239" t="e">
        <f t="shared" si="73"/>
        <v>#DIV/0!</v>
      </c>
      <c r="AB106" s="233" t="e">
        <f t="shared" si="81"/>
        <v>#DIV/0!</v>
      </c>
      <c r="AG106" s="236" t="str">
        <f t="shared" si="75"/>
        <v>ＳＵＳ製超浅型側溝流入</v>
      </c>
      <c r="AH106" s="233">
        <f t="shared" si="76"/>
        <v>0</v>
      </c>
      <c r="AI106" s="233" t="str">
        <f t="shared" si="77"/>
        <v>-</v>
      </c>
      <c r="AJ106" s="237" t="e">
        <f t="shared" si="78"/>
        <v>#N/A</v>
      </c>
      <c r="AK106" s="241" t="e">
        <f t="shared" si="82"/>
        <v>#N/A</v>
      </c>
    </row>
    <row r="107" spans="1:37" ht="20.100000000000001" customHeight="1" x14ac:dyDescent="0.15">
      <c r="A107" s="41">
        <v>200</v>
      </c>
      <c r="B107" s="41">
        <v>66.400000000000006</v>
      </c>
      <c r="C107" s="85" t="s">
        <v>132</v>
      </c>
      <c r="D107" s="37" t="s">
        <v>135</v>
      </c>
      <c r="E107" s="37" t="s">
        <v>59</v>
      </c>
      <c r="F107" s="37" t="s">
        <v>317</v>
      </c>
      <c r="G107" s="92"/>
      <c r="H107" s="236" t="str">
        <f t="shared" si="57"/>
        <v>ＳＵＳ製超浅型側溝流入</v>
      </c>
      <c r="I107" s="233">
        <f t="shared" si="58"/>
        <v>0</v>
      </c>
      <c r="J107" s="233" t="str">
        <f t="shared" si="59"/>
        <v>-</v>
      </c>
      <c r="K107" s="237" t="e">
        <f t="shared" si="60"/>
        <v>#N/A</v>
      </c>
      <c r="L107" s="238" t="str">
        <f t="shared" si="61"/>
        <v>-</v>
      </c>
      <c r="M107" s="238" t="e">
        <f t="shared" si="62"/>
        <v>#N/A</v>
      </c>
      <c r="N107" s="237" t="e">
        <f t="shared" si="63"/>
        <v>#N/A</v>
      </c>
      <c r="O107" s="239" t="e">
        <f t="shared" si="64"/>
        <v>#N/A</v>
      </c>
      <c r="P107" s="233" t="e">
        <f t="shared" si="80"/>
        <v>#N/A</v>
      </c>
      <c r="T107" s="236" t="str">
        <f t="shared" si="66"/>
        <v>ＳＵＳ製超浅型側溝流入</v>
      </c>
      <c r="U107" s="233">
        <f t="shared" si="67"/>
        <v>0</v>
      </c>
      <c r="V107" s="233" t="str">
        <f t="shared" si="68"/>
        <v>-</v>
      </c>
      <c r="W107" s="237" t="e">
        <f t="shared" si="69"/>
        <v>#DIV/0!</v>
      </c>
      <c r="X107" s="238" t="str">
        <f t="shared" si="70"/>
        <v>-</v>
      </c>
      <c r="Y107" s="238" t="str">
        <f t="shared" si="71"/>
        <v>-</v>
      </c>
      <c r="Z107" s="237" t="str">
        <f t="shared" si="72"/>
        <v>-</v>
      </c>
      <c r="AA107" s="239" t="e">
        <f t="shared" si="73"/>
        <v>#DIV/0!</v>
      </c>
      <c r="AB107" s="233" t="e">
        <f t="shared" si="81"/>
        <v>#DIV/0!</v>
      </c>
      <c r="AG107" s="236" t="str">
        <f t="shared" si="75"/>
        <v>ＳＵＳ製超浅型側溝流入</v>
      </c>
      <c r="AH107" s="233">
        <f t="shared" si="76"/>
        <v>0</v>
      </c>
      <c r="AI107" s="233" t="str">
        <f t="shared" si="77"/>
        <v>-</v>
      </c>
      <c r="AJ107" s="237" t="e">
        <f t="shared" si="78"/>
        <v>#N/A</v>
      </c>
      <c r="AK107" s="241" t="e">
        <f t="shared" si="82"/>
        <v>#N/A</v>
      </c>
    </row>
    <row r="108" spans="1:37" ht="20.100000000000001" customHeight="1" x14ac:dyDescent="0.15">
      <c r="A108" s="41">
        <v>180</v>
      </c>
      <c r="B108" s="41">
        <v>59.7</v>
      </c>
      <c r="C108" s="85" t="s">
        <v>132</v>
      </c>
      <c r="D108" s="37" t="s">
        <v>135</v>
      </c>
      <c r="E108" s="37" t="s">
        <v>59</v>
      </c>
      <c r="F108" s="37" t="s">
        <v>318</v>
      </c>
      <c r="G108" s="92"/>
      <c r="H108" s="236" t="str">
        <f t="shared" si="57"/>
        <v>ＳＵＳ製超浅型側溝流入</v>
      </c>
      <c r="I108" s="233">
        <f t="shared" si="58"/>
        <v>0</v>
      </c>
      <c r="J108" s="233" t="str">
        <f t="shared" si="59"/>
        <v>-</v>
      </c>
      <c r="K108" s="237" t="e">
        <f t="shared" si="60"/>
        <v>#N/A</v>
      </c>
      <c r="L108" s="238" t="str">
        <f t="shared" si="61"/>
        <v>-</v>
      </c>
      <c r="M108" s="238" t="e">
        <f t="shared" si="62"/>
        <v>#N/A</v>
      </c>
      <c r="N108" s="237" t="e">
        <f t="shared" si="63"/>
        <v>#N/A</v>
      </c>
      <c r="O108" s="239" t="e">
        <f t="shared" si="64"/>
        <v>#N/A</v>
      </c>
      <c r="P108" s="233" t="e">
        <f t="shared" si="80"/>
        <v>#N/A</v>
      </c>
      <c r="T108" s="236" t="str">
        <f t="shared" si="66"/>
        <v>ＳＵＳ製超浅型側溝流入</v>
      </c>
      <c r="U108" s="233">
        <f t="shared" si="67"/>
        <v>0</v>
      </c>
      <c r="V108" s="233" t="str">
        <f t="shared" si="68"/>
        <v>-</v>
      </c>
      <c r="W108" s="237" t="e">
        <f t="shared" si="69"/>
        <v>#DIV/0!</v>
      </c>
      <c r="X108" s="238" t="str">
        <f t="shared" si="70"/>
        <v>-</v>
      </c>
      <c r="Y108" s="238" t="str">
        <f t="shared" si="71"/>
        <v>-</v>
      </c>
      <c r="Z108" s="237" t="str">
        <f t="shared" si="72"/>
        <v>-</v>
      </c>
      <c r="AA108" s="239" t="e">
        <f t="shared" si="73"/>
        <v>#DIV/0!</v>
      </c>
      <c r="AB108" s="233" t="e">
        <f t="shared" si="81"/>
        <v>#DIV/0!</v>
      </c>
      <c r="AG108" s="236" t="str">
        <f t="shared" si="75"/>
        <v>ＳＵＳ製超浅型側溝流入</v>
      </c>
      <c r="AH108" s="233">
        <f t="shared" si="76"/>
        <v>0</v>
      </c>
      <c r="AI108" s="233" t="str">
        <f t="shared" si="77"/>
        <v>-</v>
      </c>
      <c r="AJ108" s="237" t="e">
        <f t="shared" si="78"/>
        <v>#N/A</v>
      </c>
      <c r="AK108" s="241" t="e">
        <f t="shared" si="82"/>
        <v>#N/A</v>
      </c>
    </row>
    <row r="109" spans="1:37" ht="20.100000000000001" customHeight="1" x14ac:dyDescent="0.15">
      <c r="A109" s="41">
        <v>160</v>
      </c>
      <c r="B109" s="41">
        <v>53.1</v>
      </c>
      <c r="C109" s="85" t="s">
        <v>132</v>
      </c>
      <c r="D109" s="37" t="s">
        <v>135</v>
      </c>
      <c r="E109" s="37" t="s">
        <v>59</v>
      </c>
      <c r="F109" s="37" t="s">
        <v>331</v>
      </c>
      <c r="G109" s="92"/>
      <c r="H109" s="236" t="str">
        <f t="shared" si="57"/>
        <v>ＳＵＳ製超浅型側溝流入</v>
      </c>
      <c r="I109" s="233">
        <f t="shared" si="58"/>
        <v>0</v>
      </c>
      <c r="J109" s="233" t="str">
        <f t="shared" si="59"/>
        <v>-</v>
      </c>
      <c r="K109" s="237" t="e">
        <f t="shared" si="60"/>
        <v>#N/A</v>
      </c>
      <c r="L109" s="238" t="str">
        <f t="shared" si="61"/>
        <v>-</v>
      </c>
      <c r="M109" s="238" t="e">
        <f t="shared" si="62"/>
        <v>#N/A</v>
      </c>
      <c r="N109" s="237" t="e">
        <f t="shared" si="63"/>
        <v>#N/A</v>
      </c>
      <c r="O109" s="239" t="e">
        <f t="shared" si="64"/>
        <v>#N/A</v>
      </c>
      <c r="P109" s="233" t="e">
        <f t="shared" si="80"/>
        <v>#N/A</v>
      </c>
      <c r="T109" s="236" t="str">
        <f t="shared" si="66"/>
        <v>ＳＵＳ製超浅型側溝流入</v>
      </c>
      <c r="U109" s="233">
        <f t="shared" si="67"/>
        <v>0</v>
      </c>
      <c r="V109" s="233" t="str">
        <f t="shared" si="68"/>
        <v>-</v>
      </c>
      <c r="W109" s="237" t="e">
        <f t="shared" si="69"/>
        <v>#DIV/0!</v>
      </c>
      <c r="X109" s="238" t="str">
        <f t="shared" si="70"/>
        <v>-</v>
      </c>
      <c r="Y109" s="238" t="str">
        <f t="shared" si="71"/>
        <v>-</v>
      </c>
      <c r="Z109" s="237" t="str">
        <f t="shared" si="72"/>
        <v>-</v>
      </c>
      <c r="AA109" s="239" t="e">
        <f t="shared" si="73"/>
        <v>#DIV/0!</v>
      </c>
      <c r="AB109" s="233" t="e">
        <f t="shared" si="81"/>
        <v>#DIV/0!</v>
      </c>
      <c r="AG109" s="236" t="str">
        <f t="shared" si="75"/>
        <v>ＳＵＳ製超浅型側溝流入</v>
      </c>
      <c r="AH109" s="233">
        <f t="shared" si="76"/>
        <v>0</v>
      </c>
      <c r="AI109" s="233" t="str">
        <f t="shared" si="77"/>
        <v>-</v>
      </c>
      <c r="AJ109" s="237" t="e">
        <f t="shared" si="78"/>
        <v>#N/A</v>
      </c>
      <c r="AK109" s="241" t="e">
        <f t="shared" si="82"/>
        <v>#N/A</v>
      </c>
    </row>
    <row r="110" spans="1:37" ht="20.100000000000001" customHeight="1" x14ac:dyDescent="0.15">
      <c r="A110" s="41">
        <v>108</v>
      </c>
      <c r="B110" s="41">
        <v>35.799999999999997</v>
      </c>
      <c r="C110" s="85" t="s">
        <v>132</v>
      </c>
      <c r="D110" s="37" t="s">
        <v>135</v>
      </c>
      <c r="E110" s="37" t="s">
        <v>59</v>
      </c>
      <c r="F110" s="37" t="s">
        <v>319</v>
      </c>
      <c r="G110" s="92"/>
      <c r="H110" s="236" t="str">
        <f t="shared" si="57"/>
        <v>ＳＵＳ製超浅型側溝流入</v>
      </c>
      <c r="I110" s="233">
        <f t="shared" si="58"/>
        <v>0</v>
      </c>
      <c r="J110" s="233" t="str">
        <f t="shared" si="59"/>
        <v>-</v>
      </c>
      <c r="K110" s="237" t="e">
        <f t="shared" si="60"/>
        <v>#N/A</v>
      </c>
      <c r="L110" s="238" t="str">
        <f t="shared" si="61"/>
        <v>-</v>
      </c>
      <c r="M110" s="238" t="e">
        <f t="shared" si="62"/>
        <v>#N/A</v>
      </c>
      <c r="N110" s="237" t="e">
        <f t="shared" si="63"/>
        <v>#N/A</v>
      </c>
      <c r="O110" s="239" t="e">
        <f t="shared" si="64"/>
        <v>#N/A</v>
      </c>
      <c r="P110" s="233" t="e">
        <f t="shared" si="80"/>
        <v>#N/A</v>
      </c>
      <c r="T110" s="236" t="str">
        <f t="shared" si="66"/>
        <v>ＳＵＳ製超浅型側溝流入</v>
      </c>
      <c r="U110" s="233">
        <f t="shared" si="67"/>
        <v>0</v>
      </c>
      <c r="V110" s="233" t="str">
        <f t="shared" si="68"/>
        <v>-</v>
      </c>
      <c r="W110" s="237" t="e">
        <f t="shared" si="69"/>
        <v>#DIV/0!</v>
      </c>
      <c r="X110" s="238" t="str">
        <f t="shared" si="70"/>
        <v>-</v>
      </c>
      <c r="Y110" s="238" t="str">
        <f t="shared" si="71"/>
        <v>-</v>
      </c>
      <c r="Z110" s="237" t="str">
        <f t="shared" si="72"/>
        <v>-</v>
      </c>
      <c r="AA110" s="239" t="e">
        <f t="shared" si="73"/>
        <v>#DIV/0!</v>
      </c>
      <c r="AB110" s="233" t="e">
        <f t="shared" si="81"/>
        <v>#DIV/0!</v>
      </c>
      <c r="AG110" s="236" t="str">
        <f t="shared" si="75"/>
        <v>ＳＵＳ製超浅型側溝流入</v>
      </c>
      <c r="AH110" s="233">
        <f t="shared" si="76"/>
        <v>0</v>
      </c>
      <c r="AI110" s="233" t="str">
        <f t="shared" si="77"/>
        <v>-</v>
      </c>
      <c r="AJ110" s="237" t="e">
        <f t="shared" si="78"/>
        <v>#N/A</v>
      </c>
      <c r="AK110" s="241" t="e">
        <f t="shared" si="82"/>
        <v>#N/A</v>
      </c>
    </row>
    <row r="111" spans="1:37" ht="20.100000000000001" customHeight="1" x14ac:dyDescent="0.15">
      <c r="A111" s="41">
        <v>85</v>
      </c>
      <c r="B111" s="41">
        <v>28.2</v>
      </c>
      <c r="C111" s="85" t="s">
        <v>132</v>
      </c>
      <c r="D111" s="37" t="s">
        <v>135</v>
      </c>
      <c r="E111" s="37" t="s">
        <v>59</v>
      </c>
      <c r="F111" s="37" t="s">
        <v>320</v>
      </c>
      <c r="G111" s="92"/>
      <c r="H111" s="236" t="str">
        <f t="shared" si="57"/>
        <v>ＳＵＳ製超浅型側溝流入</v>
      </c>
      <c r="I111" s="233">
        <f t="shared" si="58"/>
        <v>0</v>
      </c>
      <c r="J111" s="233" t="str">
        <f t="shared" si="59"/>
        <v>-</v>
      </c>
      <c r="K111" s="237" t="e">
        <f t="shared" si="60"/>
        <v>#N/A</v>
      </c>
      <c r="L111" s="238" t="str">
        <f t="shared" si="61"/>
        <v>-</v>
      </c>
      <c r="M111" s="238" t="e">
        <f t="shared" si="62"/>
        <v>#N/A</v>
      </c>
      <c r="N111" s="237" t="e">
        <f t="shared" si="63"/>
        <v>#N/A</v>
      </c>
      <c r="O111" s="239" t="e">
        <f t="shared" si="64"/>
        <v>#N/A</v>
      </c>
      <c r="P111" s="233" t="e">
        <f t="shared" si="80"/>
        <v>#N/A</v>
      </c>
      <c r="T111" s="236" t="str">
        <f t="shared" si="66"/>
        <v>ＳＵＳ製超浅型側溝流入</v>
      </c>
      <c r="U111" s="233">
        <f t="shared" si="67"/>
        <v>0</v>
      </c>
      <c r="V111" s="233" t="str">
        <f t="shared" si="68"/>
        <v>-</v>
      </c>
      <c r="W111" s="237" t="e">
        <f t="shared" si="69"/>
        <v>#DIV/0!</v>
      </c>
      <c r="X111" s="238" t="str">
        <f t="shared" si="70"/>
        <v>-</v>
      </c>
      <c r="Y111" s="238" t="str">
        <f t="shared" si="71"/>
        <v>-</v>
      </c>
      <c r="Z111" s="237" t="str">
        <f t="shared" si="72"/>
        <v>-</v>
      </c>
      <c r="AA111" s="239" t="e">
        <f t="shared" si="73"/>
        <v>#DIV/0!</v>
      </c>
      <c r="AB111" s="233" t="e">
        <f t="shared" si="81"/>
        <v>#DIV/0!</v>
      </c>
      <c r="AG111" s="236" t="str">
        <f t="shared" si="75"/>
        <v>ＳＵＳ製超浅型側溝流入</v>
      </c>
      <c r="AH111" s="233">
        <f t="shared" si="76"/>
        <v>0</v>
      </c>
      <c r="AI111" s="233" t="str">
        <f t="shared" si="77"/>
        <v>-</v>
      </c>
      <c r="AJ111" s="237" t="e">
        <f t="shared" si="78"/>
        <v>#N/A</v>
      </c>
      <c r="AK111" s="241" t="e">
        <f t="shared" si="82"/>
        <v>#N/A</v>
      </c>
    </row>
    <row r="112" spans="1:37" ht="20.100000000000001" customHeight="1" x14ac:dyDescent="0.15">
      <c r="A112" s="41">
        <v>55</v>
      </c>
      <c r="B112" s="41">
        <v>18.2</v>
      </c>
      <c r="C112" s="85" t="s">
        <v>132</v>
      </c>
      <c r="D112" s="37" t="s">
        <v>135</v>
      </c>
      <c r="E112" s="37" t="s">
        <v>59</v>
      </c>
      <c r="F112" s="37" t="s">
        <v>321</v>
      </c>
      <c r="G112" s="92"/>
      <c r="H112" s="236" t="str">
        <f t="shared" si="57"/>
        <v>ＳＵＳ製超浅型側溝流入</v>
      </c>
      <c r="I112" s="233">
        <f t="shared" si="58"/>
        <v>0</v>
      </c>
      <c r="J112" s="233" t="str">
        <f t="shared" si="59"/>
        <v>-</v>
      </c>
      <c r="K112" s="237" t="e">
        <f t="shared" si="60"/>
        <v>#N/A</v>
      </c>
      <c r="L112" s="238" t="str">
        <f t="shared" si="61"/>
        <v>-</v>
      </c>
      <c r="M112" s="238" t="e">
        <f t="shared" si="62"/>
        <v>#N/A</v>
      </c>
      <c r="N112" s="237" t="e">
        <f t="shared" si="63"/>
        <v>#N/A</v>
      </c>
      <c r="O112" s="239" t="e">
        <f t="shared" si="64"/>
        <v>#N/A</v>
      </c>
      <c r="P112" s="233" t="e">
        <f t="shared" si="80"/>
        <v>#N/A</v>
      </c>
      <c r="T112" s="236" t="str">
        <f t="shared" si="66"/>
        <v>ＳＵＳ製超浅型側溝流入</v>
      </c>
      <c r="U112" s="233">
        <f t="shared" si="67"/>
        <v>0</v>
      </c>
      <c r="V112" s="233" t="str">
        <f t="shared" si="68"/>
        <v>-</v>
      </c>
      <c r="W112" s="237" t="e">
        <f t="shared" si="69"/>
        <v>#DIV/0!</v>
      </c>
      <c r="X112" s="238" t="str">
        <f t="shared" si="70"/>
        <v>-</v>
      </c>
      <c r="Y112" s="238" t="str">
        <f t="shared" si="71"/>
        <v>-</v>
      </c>
      <c r="Z112" s="237" t="str">
        <f t="shared" si="72"/>
        <v>-</v>
      </c>
      <c r="AA112" s="239" t="e">
        <f t="shared" si="73"/>
        <v>#DIV/0!</v>
      </c>
      <c r="AB112" s="233" t="e">
        <f t="shared" si="81"/>
        <v>#DIV/0!</v>
      </c>
      <c r="AG112" s="236" t="str">
        <f t="shared" si="75"/>
        <v>ＳＵＳ製超浅型側溝流入</v>
      </c>
      <c r="AH112" s="233">
        <f t="shared" si="76"/>
        <v>0</v>
      </c>
      <c r="AI112" s="233" t="str">
        <f t="shared" si="77"/>
        <v>-</v>
      </c>
      <c r="AJ112" s="237" t="e">
        <f t="shared" si="78"/>
        <v>#N/A</v>
      </c>
      <c r="AK112" s="241" t="e">
        <f t="shared" si="82"/>
        <v>#N/A</v>
      </c>
    </row>
    <row r="113" spans="1:37" ht="20.100000000000001" customHeight="1" x14ac:dyDescent="0.15">
      <c r="A113" s="41">
        <v>31</v>
      </c>
      <c r="B113" s="41">
        <v>10.199999999999999</v>
      </c>
      <c r="C113" s="85" t="s">
        <v>132</v>
      </c>
      <c r="D113" s="37" t="s">
        <v>135</v>
      </c>
      <c r="E113" s="37" t="s">
        <v>59</v>
      </c>
      <c r="F113" s="37" t="s">
        <v>322</v>
      </c>
      <c r="G113" s="92"/>
      <c r="H113" s="236" t="str">
        <f t="shared" si="57"/>
        <v>ＳＵＳ製超浅型側溝流入</v>
      </c>
      <c r="I113" s="233">
        <f t="shared" si="58"/>
        <v>0</v>
      </c>
      <c r="J113" s="233" t="str">
        <f t="shared" si="59"/>
        <v>-</v>
      </c>
      <c r="K113" s="237" t="e">
        <f t="shared" si="60"/>
        <v>#N/A</v>
      </c>
      <c r="L113" s="238" t="str">
        <f t="shared" si="61"/>
        <v>-</v>
      </c>
      <c r="M113" s="238" t="e">
        <f t="shared" si="62"/>
        <v>#N/A</v>
      </c>
      <c r="N113" s="237" t="e">
        <f t="shared" si="63"/>
        <v>#N/A</v>
      </c>
      <c r="O113" s="239" t="e">
        <f t="shared" si="64"/>
        <v>#N/A</v>
      </c>
      <c r="P113" s="233" t="e">
        <f t="shared" si="80"/>
        <v>#N/A</v>
      </c>
      <c r="T113" s="236" t="str">
        <f t="shared" si="66"/>
        <v>ＳＵＳ製超浅型側溝流入</v>
      </c>
      <c r="U113" s="233">
        <f t="shared" si="67"/>
        <v>0</v>
      </c>
      <c r="V113" s="233" t="str">
        <f t="shared" si="68"/>
        <v>-</v>
      </c>
      <c r="W113" s="237" t="e">
        <f t="shared" si="69"/>
        <v>#DIV/0!</v>
      </c>
      <c r="X113" s="238" t="str">
        <f t="shared" si="70"/>
        <v>-</v>
      </c>
      <c r="Y113" s="238" t="str">
        <f t="shared" si="71"/>
        <v>-</v>
      </c>
      <c r="Z113" s="237" t="str">
        <f t="shared" si="72"/>
        <v>-</v>
      </c>
      <c r="AA113" s="239" t="e">
        <f t="shared" si="73"/>
        <v>#DIV/0!</v>
      </c>
      <c r="AB113" s="233" t="e">
        <f t="shared" si="81"/>
        <v>#DIV/0!</v>
      </c>
      <c r="AG113" s="236" t="str">
        <f t="shared" si="75"/>
        <v>ＳＵＳ製超浅型側溝流入</v>
      </c>
      <c r="AH113" s="233">
        <f t="shared" si="76"/>
        <v>0</v>
      </c>
      <c r="AI113" s="233" t="str">
        <f t="shared" si="77"/>
        <v>-</v>
      </c>
      <c r="AJ113" s="237" t="e">
        <f t="shared" si="78"/>
        <v>#N/A</v>
      </c>
      <c r="AK113" s="241" t="e">
        <f t="shared" si="82"/>
        <v>#N/A</v>
      </c>
    </row>
    <row r="114" spans="1:37" ht="20.100000000000001" customHeight="1" x14ac:dyDescent="0.15">
      <c r="G114" s="141"/>
      <c r="I114" s="34">
        <f>SUM(I4:I113)</f>
        <v>0</v>
      </c>
      <c r="T114" s="225"/>
      <c r="U114" s="223">
        <f>SUM(U4:U113)</f>
        <v>0</v>
      </c>
      <c r="V114" s="223"/>
      <c r="W114" s="91"/>
      <c r="X114" s="226"/>
      <c r="Y114" s="226"/>
      <c r="Z114" s="228"/>
      <c r="AA114" s="223"/>
      <c r="AB114" s="223"/>
      <c r="AG114" s="225"/>
      <c r="AH114" s="223">
        <f>SUM(AH4:AH113)</f>
        <v>0</v>
      </c>
      <c r="AI114" s="223"/>
      <c r="AJ114" s="91"/>
      <c r="AK114" s="227"/>
    </row>
    <row r="115" spans="1:37" ht="20.100000000000001" customHeight="1" x14ac:dyDescent="0.15">
      <c r="M115" s="141" t="s">
        <v>178</v>
      </c>
      <c r="N115" s="142" t="e">
        <f>MIN(K4:K113)</f>
        <v>#N/A</v>
      </c>
      <c r="O115" s="156" t="e">
        <f>MIN(M4:M113)</f>
        <v>#N/A</v>
      </c>
      <c r="Y115" s="141" t="s">
        <v>178</v>
      </c>
      <c r="Z115" s="230" t="e">
        <f>MIN(W4:W113)</f>
        <v>#DIV/0!</v>
      </c>
      <c r="AA115" s="156">
        <f>MIN(Y4:Y113)</f>
        <v>0</v>
      </c>
      <c r="AJ115" s="84" t="s">
        <v>264</v>
      </c>
      <c r="AK115" s="242" t="e">
        <f>MIN(AJ4:AJ113)</f>
        <v>#N/A</v>
      </c>
    </row>
    <row r="116" spans="1:37" ht="20.100000000000001" customHeight="1" x14ac:dyDescent="0.15">
      <c r="M116" s="141" t="s">
        <v>177</v>
      </c>
      <c r="N116" s="142" t="e">
        <f>MIN(N4:N113)</f>
        <v>#N/A</v>
      </c>
      <c r="O116" s="157" t="e">
        <f>IF(O115=0,"-",O115)</f>
        <v>#N/A</v>
      </c>
      <c r="Y116" s="141" t="s">
        <v>177</v>
      </c>
      <c r="Z116" s="142">
        <f>MIN(Z4:Z113)</f>
        <v>0</v>
      </c>
      <c r="AA116" s="157" t="str">
        <f>IF(AA115=0,"-",AA115)</f>
        <v>-</v>
      </c>
      <c r="AJ116" s="84" t="s">
        <v>265</v>
      </c>
      <c r="AK116" s="242" t="e">
        <f>AK115*1.2</f>
        <v>#N/A</v>
      </c>
    </row>
    <row r="117" spans="1:37" ht="20.100000000000001" customHeight="1" x14ac:dyDescent="0.15">
      <c r="M117" s="141" t="s">
        <v>179</v>
      </c>
      <c r="N117" s="142" t="e">
        <f>IF(N115&gt;=N116,N115,N116)</f>
        <v>#N/A</v>
      </c>
      <c r="O117" s="157" t="e">
        <f>IF(N117&lt;J3,"-",N117)</f>
        <v>#N/A</v>
      </c>
      <c r="Y117" s="141" t="s">
        <v>179</v>
      </c>
      <c r="Z117" s="142" t="e">
        <f>IF(Z115&gt;=Z116,Z115,Z116)</f>
        <v>#DIV/0!</v>
      </c>
      <c r="AA117" s="157" t="e">
        <f>IF(Z117&lt;V3,"-",Z117)</f>
        <v>#DIV/0!</v>
      </c>
      <c r="AK117" s="157" t="e">
        <f>IF(AK115=0,"-",AK115)</f>
        <v>#N/A</v>
      </c>
    </row>
    <row r="118" spans="1:37" ht="20.100000000000001" customHeight="1" x14ac:dyDescent="0.15">
      <c r="M118" s="141" t="s">
        <v>186</v>
      </c>
      <c r="N118" s="84" t="e">
        <f>N117*1.2</f>
        <v>#N/A</v>
      </c>
      <c r="Y118" s="141" t="s">
        <v>186</v>
      </c>
      <c r="Z118" s="84" t="e">
        <f>Z117*1.2</f>
        <v>#DIV/0!</v>
      </c>
    </row>
  </sheetData>
  <mergeCells count="21">
    <mergeCell ref="AG1:AM1"/>
    <mergeCell ref="AI2:AJ2"/>
    <mergeCell ref="AL2:AL3"/>
    <mergeCell ref="AM2:AM3"/>
    <mergeCell ref="H1:R1"/>
    <mergeCell ref="T1:AD1"/>
    <mergeCell ref="AC2:AC3"/>
    <mergeCell ref="AD2:AD3"/>
    <mergeCell ref="D1:E1"/>
    <mergeCell ref="A2:A3"/>
    <mergeCell ref="B2:B3"/>
    <mergeCell ref="V2:W2"/>
    <mergeCell ref="X2:Z2"/>
    <mergeCell ref="C2:C3"/>
    <mergeCell ref="D2:D3"/>
    <mergeCell ref="F2:F3"/>
    <mergeCell ref="E2:E3"/>
    <mergeCell ref="J2:K2"/>
    <mergeCell ref="L2:N2"/>
    <mergeCell ref="Q2:Q3"/>
    <mergeCell ref="R2:R3"/>
  </mergeCells>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FC781-F512-4048-BEFF-9AD2C85A61EB}">
  <dimension ref="A2:B17"/>
  <sheetViews>
    <sheetView workbookViewId="0">
      <selection activeCell="B17" sqref="B17"/>
    </sheetView>
  </sheetViews>
  <sheetFormatPr defaultRowHeight="13.5" x14ac:dyDescent="0.15"/>
  <sheetData>
    <row r="2" spans="1:2" x14ac:dyDescent="0.15">
      <c r="A2" t="s">
        <v>554</v>
      </c>
      <c r="B2" t="s">
        <v>555</v>
      </c>
    </row>
    <row r="4" spans="1:2" x14ac:dyDescent="0.15">
      <c r="A4" t="s">
        <v>558</v>
      </c>
      <c r="B4" t="s">
        <v>561</v>
      </c>
    </row>
    <row r="5" spans="1:2" x14ac:dyDescent="0.15">
      <c r="B5" t="s">
        <v>559</v>
      </c>
    </row>
    <row r="6" spans="1:2" x14ac:dyDescent="0.15">
      <c r="B6" t="s">
        <v>562</v>
      </c>
    </row>
    <row r="7" spans="1:2" x14ac:dyDescent="0.15">
      <c r="B7" t="s">
        <v>560</v>
      </c>
    </row>
    <row r="9" spans="1:2" x14ac:dyDescent="0.15">
      <c r="A9" t="s">
        <v>563</v>
      </c>
      <c r="B9" t="s">
        <v>564</v>
      </c>
    </row>
    <row r="11" spans="1:2" x14ac:dyDescent="0.15">
      <c r="A11" t="s">
        <v>565</v>
      </c>
      <c r="B11" t="s">
        <v>566</v>
      </c>
    </row>
    <row r="13" spans="1:2" x14ac:dyDescent="0.15">
      <c r="A13" t="s">
        <v>568</v>
      </c>
      <c r="B13" t="s">
        <v>569</v>
      </c>
    </row>
    <row r="15" spans="1:2" x14ac:dyDescent="0.15">
      <c r="A15" t="s">
        <v>611</v>
      </c>
      <c r="B15" t="s">
        <v>612</v>
      </c>
    </row>
    <row r="17" spans="1:2" x14ac:dyDescent="0.15">
      <c r="A17" t="s">
        <v>613</v>
      </c>
      <c r="B17" t="s">
        <v>614</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30</vt:i4>
      </vt:variant>
    </vt:vector>
  </HeadingPairs>
  <TitlesOfParts>
    <vt:vector size="39" baseType="lpstr">
      <vt:lpstr>店舗面積</vt:lpstr>
      <vt:lpstr>利用人数</vt:lpstr>
      <vt:lpstr>水栓口径と個数</vt:lpstr>
      <vt:lpstr>集合住宅</vt:lpstr>
      <vt:lpstr>算定方法の目安</vt:lpstr>
      <vt:lpstr>選定方法の決め方</vt:lpstr>
      <vt:lpstr>データ</vt:lpstr>
      <vt:lpstr>製品一覧</vt:lpstr>
      <vt:lpstr>改訂履歴</vt:lpstr>
      <vt:lpstr>水栓口径と個数!A</vt:lpstr>
      <vt:lpstr>利用人数!A</vt:lpstr>
      <vt:lpstr>A</vt:lpstr>
      <vt:lpstr>利用人数!gb</vt:lpstr>
      <vt:lpstr>gb</vt:lpstr>
      <vt:lpstr>利用人数!gu</vt:lpstr>
      <vt:lpstr>gu</vt:lpstr>
      <vt:lpstr>利用人数!ib</vt:lpstr>
      <vt:lpstr>ib</vt:lpstr>
      <vt:lpstr>利用人数!iu</vt:lpstr>
      <vt:lpstr>iu</vt:lpstr>
      <vt:lpstr>水栓口径と個数!k</vt:lpstr>
      <vt:lpstr>k</vt:lpstr>
      <vt:lpstr>MAP</vt:lpstr>
      <vt:lpstr>水栓口径と個数!n</vt:lpstr>
      <vt:lpstr>利用人数!n</vt:lpstr>
      <vt:lpstr>n</vt:lpstr>
      <vt:lpstr>水栓口径と個数!n0</vt:lpstr>
      <vt:lpstr>利用人数!n0</vt:lpstr>
      <vt:lpstr>n0</vt:lpstr>
      <vt:lpstr>データ!Print_Area</vt:lpstr>
      <vt:lpstr>水栓口径と個数!Print_Area</vt:lpstr>
      <vt:lpstr>選定方法の決め方!Print_Area</vt:lpstr>
      <vt:lpstr>店舗面積!Print_Area</vt:lpstr>
      <vt:lpstr>利用人数!Print_Area</vt:lpstr>
      <vt:lpstr>水栓口径と個数!t</vt:lpstr>
      <vt:lpstr>t</vt:lpstr>
      <vt:lpstr>水栓口径と個数!Wm</vt:lpstr>
      <vt:lpstr>利用人数!Wm</vt:lpstr>
      <vt:lpstr>Wm</vt:lpstr>
    </vt:vector>
  </TitlesOfParts>
  <Company>研究開発部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09709</dc:creator>
  <cp:lastModifiedBy>堺谷 竜男</cp:lastModifiedBy>
  <cp:lastPrinted>2024-11-12T08:07:02Z</cp:lastPrinted>
  <dcterms:created xsi:type="dcterms:W3CDTF">2009-03-17T06:30:21Z</dcterms:created>
  <dcterms:modified xsi:type="dcterms:W3CDTF">2025-04-08T07:17:47Z</dcterms:modified>
</cp:coreProperties>
</file>