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15480" windowHeight="5940" tabRatio="746"/>
  </bookViews>
  <sheets>
    <sheet name="計算まとめ" sheetId="14" r:id="rId1"/>
    <sheet name="リサイクル率計算" sheetId="15" state="hidden" r:id="rId2"/>
    <sheet name="各種計算" sheetId="16" state="hidden" r:id="rId3"/>
  </sheets>
  <definedNames>
    <definedName name="_xlnm.Print_Area" localSheetId="1">リサイクル率計算!$A$1:$AA$125</definedName>
    <definedName name="_xlnm.Print_Area" localSheetId="2">各種計算!$A$1:$AD$120</definedName>
    <definedName name="_xlnm.Print_Area" localSheetId="0">計算まとめ!$A$1:$Q$163</definedName>
  </definedNames>
  <calcPr calcId="144525"/>
</workbook>
</file>

<file path=xl/calcChain.xml><?xml version="1.0" encoding="utf-8"?>
<calcChain xmlns="http://schemas.openxmlformats.org/spreadsheetml/2006/main">
  <c r="F9" i="15" l="1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F11" i="15"/>
  <c r="G11" i="15"/>
  <c r="H11" i="15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X11" i="15"/>
  <c r="F13" i="15"/>
  <c r="G13" i="15"/>
  <c r="H13" i="15"/>
  <c r="I13" i="15"/>
  <c r="J13" i="15"/>
  <c r="K13" i="15"/>
  <c r="L13" i="15"/>
  <c r="M13" i="15"/>
  <c r="N13" i="15"/>
  <c r="O13" i="15"/>
  <c r="P13" i="15"/>
  <c r="Q13" i="15"/>
  <c r="R13" i="15"/>
  <c r="S13" i="15"/>
  <c r="T13" i="15"/>
  <c r="U13" i="15"/>
  <c r="V13" i="15"/>
  <c r="W13" i="15"/>
  <c r="X13" i="15"/>
  <c r="Y14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Z16" i="15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F19" i="15"/>
  <c r="G19" i="15"/>
  <c r="H19" i="15"/>
  <c r="I19" i="15"/>
  <c r="J19" i="15"/>
  <c r="K19" i="15"/>
  <c r="L19" i="15"/>
  <c r="M19" i="15"/>
  <c r="N19" i="15"/>
  <c r="O19" i="15"/>
  <c r="P19" i="15"/>
  <c r="Q19" i="15"/>
  <c r="R19" i="15"/>
  <c r="S19" i="15"/>
  <c r="T19" i="15"/>
  <c r="U19" i="15"/>
  <c r="V19" i="15"/>
  <c r="W19" i="15"/>
  <c r="X19" i="15"/>
  <c r="Y20" i="15"/>
  <c r="F21" i="15"/>
  <c r="G21" i="15"/>
  <c r="H21" i="15"/>
  <c r="I21" i="15"/>
  <c r="J21" i="15"/>
  <c r="K21" i="15"/>
  <c r="L21" i="15"/>
  <c r="M21" i="15"/>
  <c r="N21" i="15"/>
  <c r="O21" i="15"/>
  <c r="P21" i="15"/>
  <c r="Q21" i="15"/>
  <c r="R21" i="15"/>
  <c r="S21" i="15"/>
  <c r="T21" i="15"/>
  <c r="U21" i="15"/>
  <c r="V21" i="15"/>
  <c r="W21" i="15"/>
  <c r="X21" i="15"/>
  <c r="F23" i="15"/>
  <c r="G23" i="15"/>
  <c r="H23" i="15"/>
  <c r="I23" i="15"/>
  <c r="J23" i="15"/>
  <c r="K23" i="15"/>
  <c r="L23" i="15"/>
  <c r="M23" i="15"/>
  <c r="N23" i="15"/>
  <c r="O23" i="15"/>
  <c r="P23" i="15"/>
  <c r="Q23" i="15"/>
  <c r="R23" i="15"/>
  <c r="S23" i="15"/>
  <c r="T23" i="15"/>
  <c r="U23" i="15"/>
  <c r="V23" i="15"/>
  <c r="W23" i="15"/>
  <c r="X23" i="15"/>
  <c r="Y24" i="15"/>
  <c r="F25" i="15"/>
  <c r="G25" i="15"/>
  <c r="H25" i="15"/>
  <c r="I25" i="15"/>
  <c r="J25" i="15"/>
  <c r="K25" i="15"/>
  <c r="L25" i="15"/>
  <c r="M25" i="15"/>
  <c r="N25" i="15"/>
  <c r="O25" i="15"/>
  <c r="P25" i="15"/>
  <c r="Q25" i="15"/>
  <c r="R25" i="15"/>
  <c r="S25" i="15"/>
  <c r="T25" i="15"/>
  <c r="U25" i="15"/>
  <c r="V25" i="15"/>
  <c r="W25" i="15"/>
  <c r="X25" i="15"/>
  <c r="F27" i="15"/>
  <c r="G27" i="15"/>
  <c r="H27" i="15"/>
  <c r="I27" i="15"/>
  <c r="J27" i="15"/>
  <c r="K27" i="15"/>
  <c r="L27" i="15"/>
  <c r="M27" i="15"/>
  <c r="N27" i="15"/>
  <c r="O27" i="15"/>
  <c r="P27" i="15"/>
  <c r="Q27" i="15"/>
  <c r="R27" i="15"/>
  <c r="S27" i="15"/>
  <c r="T27" i="15"/>
  <c r="U27" i="15"/>
  <c r="V27" i="15"/>
  <c r="W27" i="15"/>
  <c r="X27" i="15"/>
  <c r="F29" i="15"/>
  <c r="G29" i="15"/>
  <c r="H29" i="15"/>
  <c r="Z28" i="15"/>
  <c r="I29" i="15"/>
  <c r="J29" i="15"/>
  <c r="K29" i="15"/>
  <c r="L29" i="15"/>
  <c r="M29" i="15"/>
  <c r="N29" i="15"/>
  <c r="O29" i="15"/>
  <c r="Y28" i="15"/>
  <c r="P29" i="15"/>
  <c r="Q29" i="15"/>
  <c r="R29" i="15"/>
  <c r="S29" i="15"/>
  <c r="T29" i="15"/>
  <c r="U29" i="15"/>
  <c r="V29" i="15"/>
  <c r="W29" i="15"/>
  <c r="X29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X31" i="15"/>
  <c r="F33" i="15"/>
  <c r="G33" i="15"/>
  <c r="H33" i="15"/>
  <c r="Z32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V33" i="15"/>
  <c r="W33" i="15"/>
  <c r="X33" i="15"/>
  <c r="Y34" i="15"/>
  <c r="F35" i="15"/>
  <c r="G35" i="15"/>
  <c r="H35" i="15"/>
  <c r="I35" i="15"/>
  <c r="J35" i="15"/>
  <c r="K35" i="15"/>
  <c r="L35" i="15"/>
  <c r="M35" i="15"/>
  <c r="N35" i="15"/>
  <c r="O35" i="15"/>
  <c r="P35" i="15"/>
  <c r="Q35" i="15"/>
  <c r="R35" i="15"/>
  <c r="S35" i="15"/>
  <c r="T35" i="15"/>
  <c r="U35" i="15"/>
  <c r="V35" i="15"/>
  <c r="W35" i="15"/>
  <c r="X35" i="15"/>
  <c r="F37" i="15"/>
  <c r="G37" i="15"/>
  <c r="H37" i="15"/>
  <c r="I37" i="15"/>
  <c r="J37" i="15"/>
  <c r="K37" i="15"/>
  <c r="L37" i="15"/>
  <c r="M37" i="15"/>
  <c r="N37" i="15"/>
  <c r="O37" i="15"/>
  <c r="P37" i="15"/>
  <c r="Q37" i="15"/>
  <c r="R37" i="15"/>
  <c r="S37" i="15"/>
  <c r="T37" i="15"/>
  <c r="U37" i="15"/>
  <c r="V37" i="15"/>
  <c r="W37" i="15"/>
  <c r="X37" i="15"/>
  <c r="Y38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X39" i="15"/>
  <c r="F41" i="15"/>
  <c r="G41" i="15"/>
  <c r="H41" i="15"/>
  <c r="I41" i="15"/>
  <c r="J41" i="15"/>
  <c r="K41" i="15"/>
  <c r="L41" i="15"/>
  <c r="M41" i="15"/>
  <c r="N41" i="15"/>
  <c r="O41" i="15"/>
  <c r="P41" i="15"/>
  <c r="Q41" i="15"/>
  <c r="R41" i="15"/>
  <c r="S41" i="15"/>
  <c r="T41" i="15"/>
  <c r="U41" i="15"/>
  <c r="V41" i="15"/>
  <c r="W41" i="15"/>
  <c r="X41" i="15"/>
  <c r="F43" i="15"/>
  <c r="G43" i="15"/>
  <c r="H43" i="15"/>
  <c r="I43" i="15"/>
  <c r="J43" i="15"/>
  <c r="K43" i="15"/>
  <c r="L43" i="15"/>
  <c r="M43" i="15"/>
  <c r="N43" i="15"/>
  <c r="O43" i="15"/>
  <c r="P43" i="15"/>
  <c r="Q43" i="15"/>
  <c r="R43" i="15"/>
  <c r="S43" i="15"/>
  <c r="T43" i="15"/>
  <c r="U43" i="15"/>
  <c r="V43" i="15"/>
  <c r="W43" i="15"/>
  <c r="X43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S45" i="15"/>
  <c r="T45" i="15"/>
  <c r="U45" i="15"/>
  <c r="V45" i="15"/>
  <c r="W45" i="15"/>
  <c r="X45" i="15"/>
  <c r="F47" i="15"/>
  <c r="G47" i="15"/>
  <c r="H47" i="15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W47" i="15"/>
  <c r="X47" i="15"/>
  <c r="F49" i="15"/>
  <c r="G49" i="15"/>
  <c r="H49" i="15"/>
  <c r="Z48" i="15"/>
  <c r="I49" i="15"/>
  <c r="J49" i="15"/>
  <c r="K49" i="15"/>
  <c r="L49" i="15"/>
  <c r="M49" i="15"/>
  <c r="N49" i="15"/>
  <c r="O49" i="15"/>
  <c r="P49" i="15"/>
  <c r="Q49" i="15"/>
  <c r="R49" i="15"/>
  <c r="S49" i="15"/>
  <c r="T49" i="15"/>
  <c r="U49" i="15"/>
  <c r="V49" i="15"/>
  <c r="W49" i="15"/>
  <c r="X49" i="15"/>
  <c r="F51" i="15"/>
  <c r="G51" i="15"/>
  <c r="H51" i="15"/>
  <c r="I51" i="15"/>
  <c r="J51" i="15"/>
  <c r="K51" i="15"/>
  <c r="L51" i="15"/>
  <c r="M51" i="15"/>
  <c r="N51" i="15"/>
  <c r="O51" i="15"/>
  <c r="P51" i="15"/>
  <c r="Q51" i="15"/>
  <c r="R51" i="15"/>
  <c r="S51" i="15"/>
  <c r="T51" i="15"/>
  <c r="U51" i="15"/>
  <c r="V51" i="15"/>
  <c r="W51" i="15"/>
  <c r="X51" i="15"/>
  <c r="Y52" i="15"/>
  <c r="F53" i="15"/>
  <c r="G53" i="15"/>
  <c r="H53" i="15"/>
  <c r="I53" i="15"/>
  <c r="J53" i="15"/>
  <c r="K53" i="15"/>
  <c r="L53" i="15"/>
  <c r="M53" i="15"/>
  <c r="N53" i="15"/>
  <c r="O53" i="15"/>
  <c r="P53" i="15"/>
  <c r="Q53" i="15"/>
  <c r="R53" i="15"/>
  <c r="S53" i="15"/>
  <c r="T53" i="15"/>
  <c r="U53" i="15"/>
  <c r="V53" i="15"/>
  <c r="W53" i="15"/>
  <c r="X53" i="15"/>
  <c r="F55" i="15"/>
  <c r="G55" i="15"/>
  <c r="H55" i="15"/>
  <c r="I55" i="15"/>
  <c r="J55" i="15"/>
  <c r="K55" i="15"/>
  <c r="L55" i="15"/>
  <c r="M55" i="15"/>
  <c r="N55" i="15"/>
  <c r="O55" i="15"/>
  <c r="P55" i="15"/>
  <c r="Q55" i="15"/>
  <c r="R55" i="15"/>
  <c r="S55" i="15"/>
  <c r="T55" i="15"/>
  <c r="U55" i="15"/>
  <c r="V55" i="15"/>
  <c r="W55" i="15"/>
  <c r="X55" i="15"/>
  <c r="F57" i="15"/>
  <c r="G57" i="15"/>
  <c r="Z56" i="15"/>
  <c r="H57" i="15"/>
  <c r="I57" i="15"/>
  <c r="J57" i="15"/>
  <c r="K57" i="15"/>
  <c r="L57" i="15"/>
  <c r="M57" i="15"/>
  <c r="N57" i="15"/>
  <c r="O57" i="15"/>
  <c r="P57" i="15"/>
  <c r="Y56" i="15"/>
  <c r="Q57" i="15"/>
  <c r="R57" i="15"/>
  <c r="S57" i="15"/>
  <c r="T57" i="15"/>
  <c r="U57" i="15"/>
  <c r="V57" i="15"/>
  <c r="W57" i="15"/>
  <c r="X57" i="15"/>
  <c r="F59" i="15"/>
  <c r="G59" i="15"/>
  <c r="H59" i="15"/>
  <c r="I59" i="15"/>
  <c r="J59" i="15"/>
  <c r="K59" i="15"/>
  <c r="L59" i="15"/>
  <c r="M59" i="15"/>
  <c r="N59" i="15"/>
  <c r="O59" i="15"/>
  <c r="P59" i="15"/>
  <c r="Q59" i="15"/>
  <c r="R59" i="15"/>
  <c r="S59" i="15"/>
  <c r="T59" i="15"/>
  <c r="U59" i="15"/>
  <c r="V59" i="15"/>
  <c r="W59" i="15"/>
  <c r="X59" i="15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X61" i="15"/>
  <c r="F63" i="15"/>
  <c r="G63" i="15"/>
  <c r="H63" i="15"/>
  <c r="I63" i="15"/>
  <c r="J63" i="15"/>
  <c r="K63" i="15"/>
  <c r="L63" i="15"/>
  <c r="M63" i="15"/>
  <c r="N63" i="15"/>
  <c r="O63" i="15"/>
  <c r="P63" i="15"/>
  <c r="Q63" i="15"/>
  <c r="R63" i="15"/>
  <c r="S63" i="15"/>
  <c r="T63" i="15"/>
  <c r="U63" i="15"/>
  <c r="V63" i="15"/>
  <c r="W63" i="15"/>
  <c r="X63" i="15"/>
  <c r="F65" i="15"/>
  <c r="G65" i="15"/>
  <c r="H65" i="15"/>
  <c r="Z64" i="15"/>
  <c r="I65" i="15"/>
  <c r="J65" i="15"/>
  <c r="K65" i="15"/>
  <c r="L65" i="15"/>
  <c r="M65" i="15"/>
  <c r="N65" i="15"/>
  <c r="O65" i="15"/>
  <c r="P65" i="15"/>
  <c r="Q65" i="15"/>
  <c r="R65" i="15"/>
  <c r="S65" i="15"/>
  <c r="T65" i="15"/>
  <c r="U65" i="15"/>
  <c r="V65" i="15"/>
  <c r="W65" i="15"/>
  <c r="X65" i="15"/>
  <c r="Y66" i="15"/>
  <c r="F67" i="15"/>
  <c r="G67" i="15"/>
  <c r="H67" i="15"/>
  <c r="I67" i="15"/>
  <c r="J67" i="15"/>
  <c r="K67" i="15"/>
  <c r="L67" i="15"/>
  <c r="M67" i="15"/>
  <c r="N67" i="15"/>
  <c r="O67" i="15"/>
  <c r="P67" i="15"/>
  <c r="Q67" i="15"/>
  <c r="R67" i="15"/>
  <c r="S67" i="15"/>
  <c r="T67" i="15"/>
  <c r="U67" i="15"/>
  <c r="V67" i="15"/>
  <c r="W67" i="15"/>
  <c r="X67" i="15"/>
  <c r="F69" i="15"/>
  <c r="G69" i="15"/>
  <c r="H69" i="15"/>
  <c r="I69" i="15"/>
  <c r="J69" i="15"/>
  <c r="K69" i="15"/>
  <c r="L69" i="15"/>
  <c r="M69" i="15"/>
  <c r="N69" i="15"/>
  <c r="O69" i="15"/>
  <c r="P69" i="15"/>
  <c r="Q69" i="15"/>
  <c r="R69" i="15"/>
  <c r="S69" i="15"/>
  <c r="T69" i="15"/>
  <c r="U69" i="15"/>
  <c r="V69" i="15"/>
  <c r="W69" i="15"/>
  <c r="X69" i="15"/>
  <c r="Y70" i="15"/>
  <c r="F71" i="15"/>
  <c r="G71" i="15"/>
  <c r="H71" i="15"/>
  <c r="I71" i="15"/>
  <c r="J71" i="15"/>
  <c r="K71" i="15"/>
  <c r="L71" i="15"/>
  <c r="M71" i="15"/>
  <c r="N71" i="15"/>
  <c r="O71" i="15"/>
  <c r="P71" i="15"/>
  <c r="Q71" i="15"/>
  <c r="R71" i="15"/>
  <c r="S71" i="15"/>
  <c r="T71" i="15"/>
  <c r="U71" i="15"/>
  <c r="V71" i="15"/>
  <c r="W71" i="15"/>
  <c r="X71" i="15"/>
  <c r="Z72" i="15"/>
  <c r="F73" i="15"/>
  <c r="G73" i="15"/>
  <c r="H73" i="15"/>
  <c r="I73" i="15"/>
  <c r="J73" i="15"/>
  <c r="K73" i="15"/>
  <c r="L73" i="15"/>
  <c r="M73" i="15"/>
  <c r="N73" i="15"/>
  <c r="O73" i="15"/>
  <c r="P73" i="15"/>
  <c r="Q73" i="15"/>
  <c r="R73" i="15"/>
  <c r="S73" i="15"/>
  <c r="T73" i="15"/>
  <c r="U73" i="15"/>
  <c r="V73" i="15"/>
  <c r="W73" i="15"/>
  <c r="X73" i="15"/>
  <c r="F75" i="15"/>
  <c r="G75" i="15"/>
  <c r="H75" i="15"/>
  <c r="I75" i="15"/>
  <c r="J75" i="15"/>
  <c r="K75" i="15"/>
  <c r="L75" i="15"/>
  <c r="M75" i="15"/>
  <c r="N75" i="15"/>
  <c r="O75" i="15"/>
  <c r="P75" i="15"/>
  <c r="Q75" i="15"/>
  <c r="R75" i="15"/>
  <c r="S75" i="15"/>
  <c r="T75" i="15"/>
  <c r="U75" i="15"/>
  <c r="V75" i="15"/>
  <c r="W75" i="15"/>
  <c r="X75" i="15"/>
  <c r="Y76" i="15"/>
  <c r="F77" i="15"/>
  <c r="G77" i="15"/>
  <c r="H77" i="15"/>
  <c r="I77" i="15"/>
  <c r="J77" i="15"/>
  <c r="K77" i="15"/>
  <c r="L77" i="15"/>
  <c r="M77" i="15"/>
  <c r="N77" i="15"/>
  <c r="O77" i="15"/>
  <c r="P77" i="15"/>
  <c r="Q77" i="15"/>
  <c r="R77" i="15"/>
  <c r="S77" i="15"/>
  <c r="T77" i="15"/>
  <c r="U77" i="15"/>
  <c r="V77" i="15"/>
  <c r="W77" i="15"/>
  <c r="X77" i="15"/>
  <c r="F79" i="15"/>
  <c r="G79" i="15"/>
  <c r="H79" i="15"/>
  <c r="I79" i="15"/>
  <c r="J79" i="15"/>
  <c r="K79" i="15"/>
  <c r="L79" i="15"/>
  <c r="M79" i="15"/>
  <c r="N79" i="15"/>
  <c r="O79" i="15"/>
  <c r="P79" i="15"/>
  <c r="Q79" i="15"/>
  <c r="R79" i="15"/>
  <c r="S79" i="15"/>
  <c r="T79" i="15"/>
  <c r="U79" i="15"/>
  <c r="V79" i="15"/>
  <c r="W79" i="15"/>
  <c r="X79" i="15"/>
  <c r="F81" i="15"/>
  <c r="G81" i="15"/>
  <c r="H81" i="15"/>
  <c r="I81" i="15"/>
  <c r="J81" i="15"/>
  <c r="K81" i="15"/>
  <c r="L81" i="15"/>
  <c r="M81" i="15"/>
  <c r="N81" i="15"/>
  <c r="O81" i="15"/>
  <c r="P81" i="15"/>
  <c r="Q81" i="15"/>
  <c r="R81" i="15"/>
  <c r="S81" i="15"/>
  <c r="T81" i="15"/>
  <c r="U81" i="15"/>
  <c r="V81" i="15"/>
  <c r="W81" i="15"/>
  <c r="X81" i="15"/>
  <c r="F83" i="15"/>
  <c r="G83" i="15"/>
  <c r="H83" i="15"/>
  <c r="I83" i="15"/>
  <c r="J83" i="15"/>
  <c r="K83" i="15"/>
  <c r="L83" i="15"/>
  <c r="M83" i="15"/>
  <c r="N83" i="15"/>
  <c r="O83" i="15"/>
  <c r="P83" i="15"/>
  <c r="Q83" i="15"/>
  <c r="R83" i="15"/>
  <c r="S83" i="15"/>
  <c r="T83" i="15"/>
  <c r="U83" i="15"/>
  <c r="V83" i="15"/>
  <c r="W83" i="15"/>
  <c r="X83" i="15"/>
  <c r="Y84" i="15"/>
  <c r="F85" i="15"/>
  <c r="G85" i="15"/>
  <c r="H85" i="15"/>
  <c r="I85" i="15"/>
  <c r="J85" i="15"/>
  <c r="K85" i="15"/>
  <c r="L85" i="15"/>
  <c r="M85" i="15"/>
  <c r="N85" i="15"/>
  <c r="O85" i="15"/>
  <c r="P85" i="15"/>
  <c r="Q85" i="15"/>
  <c r="R85" i="15"/>
  <c r="S85" i="15"/>
  <c r="T85" i="15"/>
  <c r="U85" i="15"/>
  <c r="V85" i="15"/>
  <c r="W85" i="15"/>
  <c r="X85" i="15"/>
  <c r="F87" i="15"/>
  <c r="G87" i="15"/>
  <c r="H87" i="15"/>
  <c r="I87" i="15"/>
  <c r="J87" i="15"/>
  <c r="K87" i="15"/>
  <c r="L87" i="15"/>
  <c r="M87" i="15"/>
  <c r="N87" i="15"/>
  <c r="O87" i="15"/>
  <c r="P87" i="15"/>
  <c r="Q87" i="15"/>
  <c r="R87" i="15"/>
  <c r="S87" i="15"/>
  <c r="T87" i="15"/>
  <c r="U87" i="15"/>
  <c r="V87" i="15"/>
  <c r="W87" i="15"/>
  <c r="X87" i="15"/>
  <c r="F89" i="15"/>
  <c r="G89" i="15"/>
  <c r="H89" i="15"/>
  <c r="I89" i="15"/>
  <c r="J89" i="15"/>
  <c r="K89" i="15"/>
  <c r="L89" i="15"/>
  <c r="M89" i="15"/>
  <c r="N89" i="15"/>
  <c r="O89" i="15"/>
  <c r="P89" i="15"/>
  <c r="Q89" i="15"/>
  <c r="R89" i="15"/>
  <c r="S89" i="15"/>
  <c r="T89" i="15"/>
  <c r="U89" i="15"/>
  <c r="V89" i="15"/>
  <c r="W89" i="15"/>
  <c r="X89" i="15"/>
  <c r="F91" i="15"/>
  <c r="G91" i="15"/>
  <c r="H91" i="15"/>
  <c r="I91" i="15"/>
  <c r="J91" i="15"/>
  <c r="K91" i="15"/>
  <c r="L91" i="15"/>
  <c r="M91" i="15"/>
  <c r="N91" i="15"/>
  <c r="O91" i="15"/>
  <c r="P91" i="15"/>
  <c r="Q91" i="15"/>
  <c r="R91" i="15"/>
  <c r="S91" i="15"/>
  <c r="T91" i="15"/>
  <c r="U91" i="15"/>
  <c r="V91" i="15"/>
  <c r="W91" i="15"/>
  <c r="X91" i="15"/>
  <c r="F93" i="15"/>
  <c r="G93" i="15"/>
  <c r="H93" i="15"/>
  <c r="I93" i="15"/>
  <c r="J93" i="15"/>
  <c r="K93" i="15"/>
  <c r="L93" i="15"/>
  <c r="M93" i="15"/>
  <c r="N93" i="15"/>
  <c r="O93" i="15"/>
  <c r="P93" i="15"/>
  <c r="Q93" i="15"/>
  <c r="R93" i="15"/>
  <c r="S93" i="15"/>
  <c r="T93" i="15"/>
  <c r="U93" i="15"/>
  <c r="V93" i="15"/>
  <c r="W93" i="15"/>
  <c r="X93" i="15"/>
  <c r="F95" i="15"/>
  <c r="G95" i="15"/>
  <c r="H95" i="15"/>
  <c r="I95" i="15"/>
  <c r="J95" i="15"/>
  <c r="K95" i="15"/>
  <c r="L95" i="15"/>
  <c r="M95" i="15"/>
  <c r="N95" i="15"/>
  <c r="O95" i="15"/>
  <c r="P95" i="15"/>
  <c r="Q95" i="15"/>
  <c r="R95" i="15"/>
  <c r="S95" i="15"/>
  <c r="T95" i="15"/>
  <c r="U95" i="15"/>
  <c r="V95" i="15"/>
  <c r="W95" i="15"/>
  <c r="X95" i="15"/>
  <c r="F97" i="15"/>
  <c r="G97" i="15"/>
  <c r="H97" i="15"/>
  <c r="I97" i="15"/>
  <c r="J97" i="15"/>
  <c r="K97" i="15"/>
  <c r="L97" i="15"/>
  <c r="M97" i="15"/>
  <c r="N97" i="15"/>
  <c r="O97" i="15"/>
  <c r="P97" i="15"/>
  <c r="Q97" i="15"/>
  <c r="R97" i="15"/>
  <c r="S97" i="15"/>
  <c r="T97" i="15"/>
  <c r="U97" i="15"/>
  <c r="V97" i="15"/>
  <c r="W97" i="15"/>
  <c r="X97" i="15"/>
  <c r="Y98" i="15"/>
  <c r="F99" i="15"/>
  <c r="G99" i="15"/>
  <c r="H99" i="15"/>
  <c r="I99" i="15"/>
  <c r="J99" i="15"/>
  <c r="K99" i="15"/>
  <c r="L99" i="15"/>
  <c r="M99" i="15"/>
  <c r="N99" i="15"/>
  <c r="O99" i="15"/>
  <c r="P99" i="15"/>
  <c r="Q99" i="15"/>
  <c r="R99" i="15"/>
  <c r="S99" i="15"/>
  <c r="T99" i="15"/>
  <c r="U99" i="15"/>
  <c r="V99" i="15"/>
  <c r="W99" i="15"/>
  <c r="X99" i="15"/>
  <c r="F101" i="15"/>
  <c r="G101" i="15"/>
  <c r="H101" i="15"/>
  <c r="I101" i="15"/>
  <c r="J101" i="15"/>
  <c r="K101" i="15"/>
  <c r="L101" i="15"/>
  <c r="M101" i="15"/>
  <c r="N101" i="15"/>
  <c r="O101" i="15"/>
  <c r="P101" i="15"/>
  <c r="Q101" i="15"/>
  <c r="R101" i="15"/>
  <c r="S101" i="15"/>
  <c r="T101" i="15"/>
  <c r="U101" i="15"/>
  <c r="V101" i="15"/>
  <c r="W101" i="15"/>
  <c r="X101" i="15"/>
  <c r="Y102" i="15"/>
  <c r="F103" i="15"/>
  <c r="G103" i="15"/>
  <c r="H103" i="15"/>
  <c r="I103" i="15"/>
  <c r="J103" i="15"/>
  <c r="K103" i="15"/>
  <c r="L103" i="15"/>
  <c r="M103" i="15"/>
  <c r="N103" i="15"/>
  <c r="O103" i="15"/>
  <c r="P103" i="15"/>
  <c r="Q103" i="15"/>
  <c r="R103" i="15"/>
  <c r="S103" i="15"/>
  <c r="T103" i="15"/>
  <c r="U103" i="15"/>
  <c r="V103" i="15"/>
  <c r="W103" i="15"/>
  <c r="X103" i="15"/>
  <c r="Z104" i="15"/>
  <c r="F105" i="15"/>
  <c r="G105" i="15"/>
  <c r="H105" i="15"/>
  <c r="I105" i="15"/>
  <c r="J105" i="15"/>
  <c r="K105" i="15"/>
  <c r="L105" i="15"/>
  <c r="M105" i="15"/>
  <c r="N105" i="15"/>
  <c r="O105" i="15"/>
  <c r="P105" i="15"/>
  <c r="Q105" i="15"/>
  <c r="R105" i="15"/>
  <c r="S105" i="15"/>
  <c r="T105" i="15"/>
  <c r="U105" i="15"/>
  <c r="V105" i="15"/>
  <c r="W105" i="15"/>
  <c r="X105" i="15"/>
  <c r="F107" i="15"/>
  <c r="G107" i="15"/>
  <c r="H107" i="15"/>
  <c r="I107" i="15"/>
  <c r="J107" i="15"/>
  <c r="K107" i="15"/>
  <c r="L107" i="15"/>
  <c r="M107" i="15"/>
  <c r="N107" i="15"/>
  <c r="O107" i="15"/>
  <c r="P107" i="15"/>
  <c r="Q107" i="15"/>
  <c r="R107" i="15"/>
  <c r="S107" i="15"/>
  <c r="T107" i="15"/>
  <c r="U107" i="15"/>
  <c r="V107" i="15"/>
  <c r="W107" i="15"/>
  <c r="X107" i="15"/>
  <c r="Y108" i="15"/>
  <c r="F109" i="15"/>
  <c r="G109" i="15"/>
  <c r="H109" i="15"/>
  <c r="I109" i="15"/>
  <c r="J109" i="15"/>
  <c r="K109" i="15"/>
  <c r="L109" i="15"/>
  <c r="M109" i="15"/>
  <c r="N109" i="15"/>
  <c r="O109" i="15"/>
  <c r="P109" i="15"/>
  <c r="Q109" i="15"/>
  <c r="R109" i="15"/>
  <c r="S109" i="15"/>
  <c r="T109" i="15"/>
  <c r="U109" i="15"/>
  <c r="V109" i="15"/>
  <c r="W109" i="15"/>
  <c r="X109" i="15"/>
  <c r="Y110" i="15"/>
  <c r="F111" i="15"/>
  <c r="G111" i="15"/>
  <c r="H111" i="15"/>
  <c r="I111" i="15"/>
  <c r="J111" i="15"/>
  <c r="K111" i="15"/>
  <c r="L111" i="15"/>
  <c r="M111" i="15"/>
  <c r="N111" i="15"/>
  <c r="O111" i="15"/>
  <c r="P111" i="15"/>
  <c r="Q111" i="15"/>
  <c r="R111" i="15"/>
  <c r="S111" i="15"/>
  <c r="T111" i="15"/>
  <c r="U111" i="15"/>
  <c r="V111" i="15"/>
  <c r="W111" i="15"/>
  <c r="X111" i="15"/>
  <c r="F113" i="15"/>
  <c r="G113" i="15"/>
  <c r="H113" i="15"/>
  <c r="I113" i="15"/>
  <c r="J113" i="15"/>
  <c r="K113" i="15"/>
  <c r="L113" i="15"/>
  <c r="M113" i="15"/>
  <c r="N113" i="15"/>
  <c r="O113" i="15"/>
  <c r="P113" i="15"/>
  <c r="Q113" i="15"/>
  <c r="R113" i="15"/>
  <c r="S113" i="15"/>
  <c r="T113" i="15"/>
  <c r="U113" i="15"/>
  <c r="V113" i="15"/>
  <c r="W113" i="15"/>
  <c r="X113" i="15"/>
  <c r="F115" i="15"/>
  <c r="G115" i="15"/>
  <c r="H115" i="15"/>
  <c r="I115" i="15"/>
  <c r="J115" i="15"/>
  <c r="K115" i="15"/>
  <c r="L115" i="15"/>
  <c r="M115" i="15"/>
  <c r="N115" i="15"/>
  <c r="O115" i="15"/>
  <c r="P115" i="15"/>
  <c r="Q115" i="15"/>
  <c r="R115" i="15"/>
  <c r="S115" i="15"/>
  <c r="T115" i="15"/>
  <c r="U115" i="15"/>
  <c r="V115" i="15"/>
  <c r="W115" i="15"/>
  <c r="X115" i="15"/>
  <c r="Y116" i="15"/>
  <c r="F117" i="15"/>
  <c r="G117" i="15"/>
  <c r="H117" i="15"/>
  <c r="I117" i="15"/>
  <c r="J117" i="15"/>
  <c r="K117" i="15"/>
  <c r="L117" i="15"/>
  <c r="M117" i="15"/>
  <c r="N117" i="15"/>
  <c r="O117" i="15"/>
  <c r="P117" i="15"/>
  <c r="Q117" i="15"/>
  <c r="R117" i="15"/>
  <c r="S117" i="15"/>
  <c r="T117" i="15"/>
  <c r="U117" i="15"/>
  <c r="V117" i="15"/>
  <c r="W117" i="15"/>
  <c r="X117" i="15"/>
  <c r="F119" i="15"/>
  <c r="G119" i="15"/>
  <c r="H119" i="15"/>
  <c r="I119" i="15"/>
  <c r="J119" i="15"/>
  <c r="K119" i="15"/>
  <c r="L119" i="15"/>
  <c r="M119" i="15"/>
  <c r="N119" i="15"/>
  <c r="O119" i="15"/>
  <c r="P119" i="15"/>
  <c r="Q119" i="15"/>
  <c r="R119" i="15"/>
  <c r="S119" i="15"/>
  <c r="T119" i="15"/>
  <c r="U119" i="15"/>
  <c r="V119" i="15"/>
  <c r="W119" i="15"/>
  <c r="X119" i="15"/>
  <c r="F8" i="16"/>
  <c r="G8" i="16"/>
  <c r="H8" i="16"/>
  <c r="I8" i="16"/>
  <c r="J8" i="16"/>
  <c r="K8" i="16"/>
  <c r="L8" i="16"/>
  <c r="M8" i="16"/>
  <c r="R9" i="16"/>
  <c r="V9" i="16"/>
  <c r="W9" i="16"/>
  <c r="AC9" i="16"/>
  <c r="Y9" i="16"/>
  <c r="Z9" i="16"/>
  <c r="AA9" i="16"/>
  <c r="AB9" i="16"/>
  <c r="N43" i="14"/>
  <c r="G10" i="16"/>
  <c r="I10" i="16"/>
  <c r="K10" i="16"/>
  <c r="M10" i="16"/>
  <c r="R11" i="16"/>
  <c r="V11" i="16"/>
  <c r="W11" i="16"/>
  <c r="AC11" i="16"/>
  <c r="Y11" i="16"/>
  <c r="Z11" i="16"/>
  <c r="AA11" i="16"/>
  <c r="H12" i="16"/>
  <c r="I12" i="16"/>
  <c r="L12" i="16"/>
  <c r="M12" i="16"/>
  <c r="R13" i="16"/>
  <c r="V13" i="16"/>
  <c r="L47" i="14"/>
  <c r="W13" i="16"/>
  <c r="AC13" i="16"/>
  <c r="O47" i="14"/>
  <c r="Y13" i="16"/>
  <c r="Z13" i="16"/>
  <c r="H14" i="16"/>
  <c r="I14" i="16"/>
  <c r="L14" i="16"/>
  <c r="M14" i="16"/>
  <c r="R15" i="16"/>
  <c r="V15" i="16"/>
  <c r="W15" i="16"/>
  <c r="AC15" i="16"/>
  <c r="AD15" i="16"/>
  <c r="P49" i="14"/>
  <c r="Y15" i="16"/>
  <c r="AB15" i="16"/>
  <c r="Z15" i="16"/>
  <c r="H16" i="16"/>
  <c r="I16" i="16"/>
  <c r="J16" i="16"/>
  <c r="L16" i="16"/>
  <c r="M16" i="16"/>
  <c r="R17" i="16"/>
  <c r="V17" i="16"/>
  <c r="W17" i="16"/>
  <c r="AC17" i="16"/>
  <c r="Y17" i="16"/>
  <c r="Z17" i="16"/>
  <c r="H18" i="16"/>
  <c r="I18" i="16"/>
  <c r="L18" i="16"/>
  <c r="M18" i="16"/>
  <c r="R19" i="16"/>
  <c r="V19" i="16"/>
  <c r="W19" i="16"/>
  <c r="AC19" i="16"/>
  <c r="Y19" i="16"/>
  <c r="AB19" i="16"/>
  <c r="Z19" i="16"/>
  <c r="H20" i="16"/>
  <c r="I20" i="16"/>
  <c r="L20" i="16"/>
  <c r="M20" i="16"/>
  <c r="R21" i="16"/>
  <c r="V21" i="16"/>
  <c r="Y21" i="16"/>
  <c r="Z21" i="16"/>
  <c r="H22" i="16"/>
  <c r="I22" i="16"/>
  <c r="L22" i="16"/>
  <c r="M22" i="16"/>
  <c r="R23" i="16"/>
  <c r="V23" i="16"/>
  <c r="W23" i="16"/>
  <c r="AC23" i="16"/>
  <c r="O57" i="14"/>
  <c r="Y23" i="16"/>
  <c r="AB23" i="16"/>
  <c r="Z23" i="16"/>
  <c r="H24" i="16"/>
  <c r="I24" i="16"/>
  <c r="J24" i="16"/>
  <c r="L24" i="16"/>
  <c r="M24" i="16"/>
  <c r="R25" i="16"/>
  <c r="V25" i="16"/>
  <c r="W25" i="16"/>
  <c r="Y25" i="16"/>
  <c r="Z25" i="16"/>
  <c r="AB25" i="16"/>
  <c r="AA25" i="16"/>
  <c r="G26" i="16"/>
  <c r="H26" i="16"/>
  <c r="I26" i="16"/>
  <c r="K26" i="16"/>
  <c r="L26" i="16"/>
  <c r="M26" i="16"/>
  <c r="R27" i="16"/>
  <c r="V27" i="16"/>
  <c r="W27" i="16"/>
  <c r="AC27" i="16"/>
  <c r="Y27" i="16"/>
  <c r="AB27" i="16"/>
  <c r="Z27" i="16"/>
  <c r="AA27" i="16"/>
  <c r="G28" i="16"/>
  <c r="H28" i="16"/>
  <c r="I28" i="16"/>
  <c r="K28" i="16"/>
  <c r="L28" i="16"/>
  <c r="M28" i="16"/>
  <c r="R29" i="16"/>
  <c r="V29" i="16"/>
  <c r="L63" i="14"/>
  <c r="W29" i="16"/>
  <c r="Y29" i="16"/>
  <c r="Z29" i="16"/>
  <c r="AB29" i="16"/>
  <c r="AC29" i="16"/>
  <c r="O63" i="14"/>
  <c r="G30" i="16"/>
  <c r="H30" i="16"/>
  <c r="I30" i="16"/>
  <c r="K30" i="16"/>
  <c r="L30" i="16"/>
  <c r="M30" i="16"/>
  <c r="R31" i="16"/>
  <c r="V31" i="16"/>
  <c r="Y31" i="16"/>
  <c r="Z31" i="16"/>
  <c r="AB31" i="16"/>
  <c r="G32" i="16"/>
  <c r="H32" i="16"/>
  <c r="I32" i="16"/>
  <c r="K32" i="16"/>
  <c r="L32" i="16"/>
  <c r="M32" i="16"/>
  <c r="R33" i="16"/>
  <c r="V33" i="16"/>
  <c r="W33" i="16"/>
  <c r="Y33" i="16"/>
  <c r="Z33" i="16"/>
  <c r="AB33" i="16"/>
  <c r="G34" i="16"/>
  <c r="H34" i="16"/>
  <c r="I34" i="16"/>
  <c r="K34" i="16"/>
  <c r="L34" i="16"/>
  <c r="M34" i="16"/>
  <c r="R35" i="16"/>
  <c r="V35" i="16"/>
  <c r="W35" i="16"/>
  <c r="AC35" i="16"/>
  <c r="O69" i="14"/>
  <c r="Y35" i="16"/>
  <c r="Z35" i="16"/>
  <c r="AB35" i="16"/>
  <c r="N69" i="14"/>
  <c r="G36" i="16"/>
  <c r="H36" i="16"/>
  <c r="I36" i="16"/>
  <c r="K36" i="16"/>
  <c r="L36" i="16"/>
  <c r="M36" i="16"/>
  <c r="R37" i="16"/>
  <c r="V37" i="16"/>
  <c r="W37" i="16"/>
  <c r="AC37" i="16"/>
  <c r="Y37" i="16"/>
  <c r="Z37" i="16"/>
  <c r="AB37" i="16"/>
  <c r="AA37" i="16"/>
  <c r="G38" i="16"/>
  <c r="I38" i="16"/>
  <c r="K38" i="16"/>
  <c r="M38" i="16"/>
  <c r="R39" i="16"/>
  <c r="V39" i="16"/>
  <c r="W39" i="16"/>
  <c r="AC39" i="16"/>
  <c r="Y39" i="16"/>
  <c r="Z39" i="16"/>
  <c r="AA39" i="16"/>
  <c r="H40" i="16"/>
  <c r="I40" i="16"/>
  <c r="L40" i="16"/>
  <c r="M40" i="16"/>
  <c r="R41" i="16"/>
  <c r="V41" i="16"/>
  <c r="W41" i="16"/>
  <c r="AC41" i="16"/>
  <c r="AD41" i="16"/>
  <c r="P75" i="14"/>
  <c r="Y41" i="16"/>
  <c r="Z41" i="16"/>
  <c r="F42" i="16"/>
  <c r="H42" i="16"/>
  <c r="I42" i="16"/>
  <c r="L42" i="16"/>
  <c r="M42" i="16"/>
  <c r="R43" i="16"/>
  <c r="V43" i="16"/>
  <c r="W43" i="16"/>
  <c r="AC43" i="16"/>
  <c r="AD43" i="16"/>
  <c r="P77" i="14"/>
  <c r="Y43" i="16"/>
  <c r="Z43" i="16"/>
  <c r="H44" i="16"/>
  <c r="I44" i="16"/>
  <c r="J44" i="16"/>
  <c r="L44" i="16"/>
  <c r="M44" i="16"/>
  <c r="R45" i="16"/>
  <c r="V45" i="16"/>
  <c r="W45" i="16"/>
  <c r="AC45" i="16"/>
  <c r="O79" i="14"/>
  <c r="Y45" i="16"/>
  <c r="AB45" i="16"/>
  <c r="Z45" i="16"/>
  <c r="F46" i="16"/>
  <c r="H46" i="16"/>
  <c r="I46" i="16"/>
  <c r="K46" i="16"/>
  <c r="L46" i="16"/>
  <c r="M46" i="16"/>
  <c r="R47" i="16"/>
  <c r="V47" i="16"/>
  <c r="L81" i="14"/>
  <c r="Y47" i="16"/>
  <c r="Z47" i="16"/>
  <c r="AB47" i="16"/>
  <c r="G48" i="16"/>
  <c r="H48" i="16"/>
  <c r="I48" i="16"/>
  <c r="K48" i="16"/>
  <c r="L48" i="16"/>
  <c r="M48" i="16"/>
  <c r="R49" i="16"/>
  <c r="V49" i="16"/>
  <c r="Y49" i="16"/>
  <c r="AB49" i="16"/>
  <c r="N83" i="14"/>
  <c r="Z49" i="16"/>
  <c r="G50" i="16"/>
  <c r="H50" i="16"/>
  <c r="I50" i="16"/>
  <c r="K50" i="16"/>
  <c r="L50" i="16"/>
  <c r="M50" i="16"/>
  <c r="R51" i="16"/>
  <c r="V51" i="16"/>
  <c r="W51" i="16"/>
  <c r="AC51" i="16"/>
  <c r="AD51" i="16"/>
  <c r="P85" i="14"/>
  <c r="Y51" i="16"/>
  <c r="AB51" i="16"/>
  <c r="N85" i="14"/>
  <c r="Z51" i="16"/>
  <c r="G52" i="16"/>
  <c r="H52" i="16"/>
  <c r="I52" i="16"/>
  <c r="K52" i="16"/>
  <c r="L52" i="16"/>
  <c r="M52" i="16"/>
  <c r="R53" i="16"/>
  <c r="V53" i="16"/>
  <c r="W53" i="16"/>
  <c r="AC53" i="16"/>
  <c r="AD53" i="16"/>
  <c r="P87" i="14"/>
  <c r="O87" i="14"/>
  <c r="Y53" i="16"/>
  <c r="AB53" i="16"/>
  <c r="Z53" i="16"/>
  <c r="G54" i="16"/>
  <c r="H54" i="16"/>
  <c r="I54" i="16"/>
  <c r="K54" i="16"/>
  <c r="L54" i="16"/>
  <c r="M54" i="16"/>
  <c r="R55" i="16"/>
  <c r="V55" i="16"/>
  <c r="L89" i="14"/>
  <c r="Y55" i="16"/>
  <c r="Z55" i="16"/>
  <c r="AB55" i="16"/>
  <c r="N89" i="14"/>
  <c r="G56" i="16"/>
  <c r="H56" i="16"/>
  <c r="I56" i="16"/>
  <c r="K56" i="16"/>
  <c r="L56" i="16"/>
  <c r="M56" i="16"/>
  <c r="R57" i="16"/>
  <c r="V57" i="16"/>
  <c r="W57" i="16"/>
  <c r="AC57" i="16"/>
  <c r="Y57" i="16"/>
  <c r="Z57" i="16"/>
  <c r="AB57" i="16"/>
  <c r="G58" i="16"/>
  <c r="H58" i="16"/>
  <c r="I58" i="16"/>
  <c r="K58" i="16"/>
  <c r="L58" i="16"/>
  <c r="M58" i="16"/>
  <c r="R59" i="16"/>
  <c r="V59" i="16"/>
  <c r="L93" i="14"/>
  <c r="W59" i="16"/>
  <c r="AC59" i="16"/>
  <c r="O93" i="14"/>
  <c r="Y59" i="16"/>
  <c r="Z59" i="16"/>
  <c r="AB59" i="16"/>
  <c r="N93" i="14"/>
  <c r="G60" i="16"/>
  <c r="H60" i="16"/>
  <c r="I60" i="16"/>
  <c r="K60" i="16"/>
  <c r="L60" i="16"/>
  <c r="M60" i="16"/>
  <c r="R61" i="16"/>
  <c r="V61" i="16"/>
  <c r="W61" i="16"/>
  <c r="AC61" i="16"/>
  <c r="Y61" i="16"/>
  <c r="AB61" i="16"/>
  <c r="N95" i="14"/>
  <c r="Z61" i="16"/>
  <c r="G62" i="16"/>
  <c r="H62" i="16"/>
  <c r="I62" i="16"/>
  <c r="K62" i="16"/>
  <c r="L62" i="16"/>
  <c r="M62" i="16"/>
  <c r="R63" i="16"/>
  <c r="V63" i="16"/>
  <c r="W63" i="16"/>
  <c r="AC63" i="16"/>
  <c r="O97" i="14"/>
  <c r="L97" i="14"/>
  <c r="Y63" i="16"/>
  <c r="AB63" i="16"/>
  <c r="N97" i="14"/>
  <c r="Z63" i="16"/>
  <c r="G64" i="16"/>
  <c r="H64" i="16"/>
  <c r="I64" i="16"/>
  <c r="K64" i="16"/>
  <c r="L64" i="16"/>
  <c r="M64" i="16"/>
  <c r="R65" i="16"/>
  <c r="V65" i="16"/>
  <c r="L108" i="14"/>
  <c r="Y65" i="16"/>
  <c r="Z65" i="16"/>
  <c r="AA65" i="16"/>
  <c r="G66" i="16"/>
  <c r="H66" i="16"/>
  <c r="I66" i="16"/>
  <c r="K66" i="16"/>
  <c r="L66" i="16"/>
  <c r="M66" i="16"/>
  <c r="R67" i="16"/>
  <c r="V67" i="16"/>
  <c r="W67" i="16"/>
  <c r="Y67" i="16"/>
  <c r="Z67" i="16"/>
  <c r="AB67" i="16"/>
  <c r="N110" i="14"/>
  <c r="AA67" i="16"/>
  <c r="F68" i="16"/>
  <c r="G68" i="16"/>
  <c r="H68" i="16"/>
  <c r="I68" i="16"/>
  <c r="J68" i="16"/>
  <c r="K68" i="16"/>
  <c r="L68" i="16"/>
  <c r="M68" i="16"/>
  <c r="R69" i="16"/>
  <c r="V69" i="16"/>
  <c r="L112" i="14"/>
  <c r="Y69" i="16"/>
  <c r="Z69" i="16"/>
  <c r="AB69" i="16"/>
  <c r="N112" i="14"/>
  <c r="G70" i="16"/>
  <c r="H70" i="16"/>
  <c r="I70" i="16"/>
  <c r="K70" i="16"/>
  <c r="L70" i="16"/>
  <c r="M70" i="16"/>
  <c r="R71" i="16"/>
  <c r="V71" i="16"/>
  <c r="W71" i="16"/>
  <c r="AC71" i="16"/>
  <c r="AD71" i="16"/>
  <c r="P114" i="14"/>
  <c r="Y71" i="16"/>
  <c r="Z71" i="16"/>
  <c r="AB71" i="16"/>
  <c r="N114" i="14"/>
  <c r="F72" i="16"/>
  <c r="G72" i="16"/>
  <c r="H72" i="16"/>
  <c r="I72" i="16"/>
  <c r="J72" i="16"/>
  <c r="K72" i="16"/>
  <c r="L72" i="16"/>
  <c r="M72" i="16"/>
  <c r="R73" i="16"/>
  <c r="V73" i="16"/>
  <c r="L116" i="14"/>
  <c r="Y73" i="16"/>
  <c r="Z73" i="16"/>
  <c r="F74" i="16"/>
  <c r="G74" i="16"/>
  <c r="H74" i="16"/>
  <c r="I74" i="16"/>
  <c r="J74" i="16"/>
  <c r="K74" i="16"/>
  <c r="L74" i="16"/>
  <c r="M74" i="16"/>
  <c r="R75" i="16"/>
  <c r="V75" i="16"/>
  <c r="Y75" i="16"/>
  <c r="Z75" i="16"/>
  <c r="AB75" i="16"/>
  <c r="F76" i="16"/>
  <c r="N75" i="16"/>
  <c r="G76" i="16"/>
  <c r="H76" i="16"/>
  <c r="I76" i="16"/>
  <c r="J76" i="16"/>
  <c r="K76" i="16"/>
  <c r="L76" i="16"/>
  <c r="M76" i="16"/>
  <c r="R77" i="16"/>
  <c r="V77" i="16"/>
  <c r="W77" i="16"/>
  <c r="AC77" i="16"/>
  <c r="O120" i="14"/>
  <c r="Y77" i="16"/>
  <c r="Z77" i="16"/>
  <c r="AB77" i="16"/>
  <c r="G78" i="16"/>
  <c r="H78" i="16"/>
  <c r="I78" i="16"/>
  <c r="K78" i="16"/>
  <c r="L78" i="16"/>
  <c r="M78" i="16"/>
  <c r="R79" i="16"/>
  <c r="V79" i="16"/>
  <c r="W79" i="16"/>
  <c r="Y79" i="16"/>
  <c r="AB79" i="16"/>
  <c r="N122" i="14"/>
  <c r="Z79" i="16"/>
  <c r="F80" i="16"/>
  <c r="G80" i="16"/>
  <c r="H80" i="16"/>
  <c r="I80" i="16"/>
  <c r="J80" i="16"/>
  <c r="K80" i="16"/>
  <c r="L80" i="16"/>
  <c r="M80" i="16"/>
  <c r="N81" i="16"/>
  <c r="R81" i="16"/>
  <c r="V81" i="16"/>
  <c r="W81" i="16"/>
  <c r="AC81" i="16"/>
  <c r="O124" i="14"/>
  <c r="Y81" i="16"/>
  <c r="AB81" i="16"/>
  <c r="Z81" i="16"/>
  <c r="AA81" i="16"/>
  <c r="F82" i="16"/>
  <c r="G82" i="16"/>
  <c r="H82" i="16"/>
  <c r="I82" i="16"/>
  <c r="J82" i="16"/>
  <c r="K82" i="16"/>
  <c r="L82" i="16"/>
  <c r="M82" i="16"/>
  <c r="R83" i="16"/>
  <c r="V83" i="16"/>
  <c r="W83" i="16"/>
  <c r="Y83" i="16"/>
  <c r="AB83" i="16"/>
  <c r="N126" i="14"/>
  <c r="Z83" i="16"/>
  <c r="AA83" i="16"/>
  <c r="G84" i="16"/>
  <c r="H84" i="16"/>
  <c r="I84" i="16"/>
  <c r="K84" i="16"/>
  <c r="L84" i="16"/>
  <c r="M84" i="16"/>
  <c r="R85" i="16"/>
  <c r="V85" i="16"/>
  <c r="Y85" i="16"/>
  <c r="Z85" i="16"/>
  <c r="AB85" i="16"/>
  <c r="N128" i="14"/>
  <c r="G86" i="16"/>
  <c r="H86" i="16"/>
  <c r="I86" i="16"/>
  <c r="K86" i="16"/>
  <c r="L86" i="16"/>
  <c r="M86" i="16"/>
  <c r="R87" i="16"/>
  <c r="V87" i="16"/>
  <c r="W87" i="16"/>
  <c r="AC87" i="16"/>
  <c r="O130" i="14"/>
  <c r="Y87" i="16"/>
  <c r="Z87" i="16"/>
  <c r="AB87" i="16"/>
  <c r="G88" i="16"/>
  <c r="H88" i="16"/>
  <c r="I88" i="16"/>
  <c r="K88" i="16"/>
  <c r="L88" i="16"/>
  <c r="M88" i="16"/>
  <c r="R89" i="16"/>
  <c r="V89" i="16"/>
  <c r="W89" i="16"/>
  <c r="AC89" i="16"/>
  <c r="Y89" i="16"/>
  <c r="AB89" i="16"/>
  <c r="N132" i="14"/>
  <c r="Z89" i="16"/>
  <c r="G90" i="16"/>
  <c r="H90" i="16"/>
  <c r="I90" i="16"/>
  <c r="K90" i="16"/>
  <c r="L90" i="16"/>
  <c r="M90" i="16"/>
  <c r="R91" i="16"/>
  <c r="V91" i="16"/>
  <c r="Y91" i="16"/>
  <c r="AB91" i="16"/>
  <c r="N134" i="14"/>
  <c r="Z91" i="16"/>
  <c r="G92" i="16"/>
  <c r="H92" i="16"/>
  <c r="I92" i="16"/>
  <c r="K92" i="16"/>
  <c r="L92" i="16"/>
  <c r="M92" i="16"/>
  <c r="R93" i="16"/>
  <c r="V93" i="16"/>
  <c r="W93" i="16"/>
  <c r="AC93" i="16"/>
  <c r="Y93" i="16"/>
  <c r="Z93" i="16"/>
  <c r="AA93" i="16"/>
  <c r="G94" i="16"/>
  <c r="H94" i="16"/>
  <c r="I94" i="16"/>
  <c r="K94" i="16"/>
  <c r="L94" i="16"/>
  <c r="M94" i="16"/>
  <c r="R95" i="16"/>
  <c r="V95" i="16"/>
  <c r="L138" i="14"/>
  <c r="Y95" i="16"/>
  <c r="Z95" i="16"/>
  <c r="AB95" i="16"/>
  <c r="N138" i="14"/>
  <c r="AA95" i="16"/>
  <c r="F96" i="16"/>
  <c r="G96" i="16"/>
  <c r="H96" i="16"/>
  <c r="I96" i="16"/>
  <c r="J96" i="16"/>
  <c r="K96" i="16"/>
  <c r="L96" i="16"/>
  <c r="M96" i="16"/>
  <c r="R97" i="16"/>
  <c r="V97" i="16"/>
  <c r="W97" i="16"/>
  <c r="AC97" i="16"/>
  <c r="Y97" i="16"/>
  <c r="Z97" i="16"/>
  <c r="AB97" i="16"/>
  <c r="N140" i="14"/>
  <c r="G98" i="16"/>
  <c r="H98" i="16"/>
  <c r="I98" i="16"/>
  <c r="K98" i="16"/>
  <c r="L98" i="16"/>
  <c r="M98" i="16"/>
  <c r="R99" i="16"/>
  <c r="V99" i="16"/>
  <c r="W99" i="16"/>
  <c r="AC99" i="16"/>
  <c r="AD99" i="16"/>
  <c r="P142" i="14"/>
  <c r="Y99" i="16"/>
  <c r="Z99" i="16"/>
  <c r="AB99" i="16"/>
  <c r="N142" i="14"/>
  <c r="F100" i="16"/>
  <c r="G100" i="16"/>
  <c r="H100" i="16"/>
  <c r="I100" i="16"/>
  <c r="J100" i="16"/>
  <c r="K100" i="16"/>
  <c r="L100" i="16"/>
  <c r="M100" i="16"/>
  <c r="R101" i="16"/>
  <c r="V101" i="16"/>
  <c r="L144" i="14"/>
  <c r="W101" i="16"/>
  <c r="AC101" i="16"/>
  <c r="Y101" i="16"/>
  <c r="Z101" i="16"/>
  <c r="F102" i="16"/>
  <c r="G102" i="16"/>
  <c r="H102" i="16"/>
  <c r="I102" i="16"/>
  <c r="J102" i="16"/>
  <c r="K102" i="16"/>
  <c r="L102" i="16"/>
  <c r="M102" i="16"/>
  <c r="R103" i="16"/>
  <c r="V103" i="16"/>
  <c r="Y103" i="16"/>
  <c r="Z103" i="16"/>
  <c r="AB103" i="16"/>
  <c r="N146" i="14"/>
  <c r="F104" i="16"/>
  <c r="G104" i="16"/>
  <c r="N103" i="16"/>
  <c r="H104" i="16"/>
  <c r="I104" i="16"/>
  <c r="J104" i="16"/>
  <c r="K104" i="16"/>
  <c r="L104" i="16"/>
  <c r="M104" i="16"/>
  <c r="R105" i="16"/>
  <c r="V105" i="16"/>
  <c r="L148" i="14"/>
  <c r="W105" i="16"/>
  <c r="AC105" i="16"/>
  <c r="O148" i="14"/>
  <c r="Y105" i="16"/>
  <c r="AB105" i="16"/>
  <c r="N148" i="14"/>
  <c r="Z105" i="16"/>
  <c r="F106" i="16"/>
  <c r="G106" i="16"/>
  <c r="H106" i="16"/>
  <c r="I106" i="16"/>
  <c r="J106" i="16"/>
  <c r="K106" i="16"/>
  <c r="L106" i="16"/>
  <c r="M106" i="16"/>
  <c r="R107" i="16"/>
  <c r="V107" i="16"/>
  <c r="W107" i="16"/>
  <c r="Y107" i="16"/>
  <c r="AB107" i="16"/>
  <c r="N150" i="14"/>
  <c r="Z107" i="16"/>
  <c r="F108" i="16"/>
  <c r="G108" i="16"/>
  <c r="N107" i="16"/>
  <c r="H108" i="16"/>
  <c r="I108" i="16"/>
  <c r="J108" i="16"/>
  <c r="K108" i="16"/>
  <c r="L108" i="16"/>
  <c r="M108" i="16"/>
  <c r="R109" i="16"/>
  <c r="V109" i="16"/>
  <c r="W109" i="16"/>
  <c r="Y109" i="16"/>
  <c r="AB109" i="16"/>
  <c r="N152" i="14"/>
  <c r="Z109" i="16"/>
  <c r="F110" i="16"/>
  <c r="G110" i="16"/>
  <c r="H110" i="16"/>
  <c r="I110" i="16"/>
  <c r="J110" i="16"/>
  <c r="K110" i="16"/>
  <c r="L110" i="16"/>
  <c r="M110" i="16"/>
  <c r="R111" i="16"/>
  <c r="V111" i="16"/>
  <c r="Y111" i="16"/>
  <c r="Z111" i="16"/>
  <c r="AB111" i="16"/>
  <c r="N154" i="14"/>
  <c r="F112" i="16"/>
  <c r="G112" i="16"/>
  <c r="N111" i="16"/>
  <c r="H112" i="16"/>
  <c r="I112" i="16"/>
  <c r="J112" i="16"/>
  <c r="K112" i="16"/>
  <c r="L112" i="16"/>
  <c r="M112" i="16"/>
  <c r="R113" i="16"/>
  <c r="V113" i="16"/>
  <c r="W113" i="16"/>
  <c r="AC113" i="16"/>
  <c r="Y113" i="16"/>
  <c r="Z113" i="16"/>
  <c r="AB113" i="16"/>
  <c r="F114" i="16"/>
  <c r="G114" i="16"/>
  <c r="H114" i="16"/>
  <c r="I114" i="16"/>
  <c r="J114" i="16"/>
  <c r="K114" i="16"/>
  <c r="L114" i="16"/>
  <c r="M114" i="16"/>
  <c r="R115" i="16"/>
  <c r="V115" i="16"/>
  <c r="L158" i="14"/>
  <c r="W115" i="16"/>
  <c r="AC115" i="16"/>
  <c r="O158" i="14"/>
  <c r="Y115" i="16"/>
  <c r="AB115" i="16"/>
  <c r="N158" i="14"/>
  <c r="Z115" i="16"/>
  <c r="F116" i="16"/>
  <c r="G116" i="16"/>
  <c r="N115" i="16"/>
  <c r="H116" i="16"/>
  <c r="I116" i="16"/>
  <c r="J116" i="16"/>
  <c r="K116" i="16"/>
  <c r="L116" i="16"/>
  <c r="M116" i="16"/>
  <c r="R117" i="16"/>
  <c r="V117" i="16"/>
  <c r="L160" i="14"/>
  <c r="W117" i="16"/>
  <c r="AC117" i="16"/>
  <c r="Y117" i="16"/>
  <c r="Z117" i="16"/>
  <c r="AB117" i="16"/>
  <c r="N160" i="14"/>
  <c r="F118" i="16"/>
  <c r="G118" i="16"/>
  <c r="H118" i="16"/>
  <c r="I118" i="16"/>
  <c r="J118" i="16"/>
  <c r="K118" i="16"/>
  <c r="L118" i="16"/>
  <c r="M118" i="16"/>
  <c r="R119" i="16"/>
  <c r="V119" i="16"/>
  <c r="W119" i="16"/>
  <c r="AC119" i="16"/>
  <c r="AD119" i="16"/>
  <c r="P162" i="14"/>
  <c r="Y119" i="16"/>
  <c r="Z119" i="16"/>
  <c r="AB119" i="16"/>
  <c r="N162" i="14"/>
  <c r="F120" i="16"/>
  <c r="G120" i="16"/>
  <c r="N119" i="16"/>
  <c r="H120" i="16"/>
  <c r="I120" i="16"/>
  <c r="J120" i="16"/>
  <c r="K120" i="16"/>
  <c r="L120" i="16"/>
  <c r="M120" i="16"/>
  <c r="M43" i="14"/>
  <c r="L45" i="14"/>
  <c r="M45" i="14"/>
  <c r="M47" i="14"/>
  <c r="M49" i="14"/>
  <c r="N49" i="14"/>
  <c r="M51" i="14"/>
  <c r="L53" i="14"/>
  <c r="M53" i="14"/>
  <c r="N53" i="14"/>
  <c r="M55" i="14"/>
  <c r="L57" i="14"/>
  <c r="M57" i="14"/>
  <c r="N57" i="14"/>
  <c r="L59" i="14"/>
  <c r="M59" i="14"/>
  <c r="N59" i="14"/>
  <c r="L61" i="14"/>
  <c r="M61" i="14"/>
  <c r="M63" i="14"/>
  <c r="N63" i="14"/>
  <c r="M65" i="14"/>
  <c r="N65" i="14"/>
  <c r="L67" i="14"/>
  <c r="M67" i="14"/>
  <c r="N67" i="14"/>
  <c r="L69" i="14"/>
  <c r="M69" i="14"/>
  <c r="L71" i="14"/>
  <c r="M71" i="14"/>
  <c r="N71" i="14"/>
  <c r="M73" i="14"/>
  <c r="M75" i="14"/>
  <c r="L77" i="14"/>
  <c r="M77" i="14"/>
  <c r="L79" i="14"/>
  <c r="M79" i="14"/>
  <c r="N79" i="14"/>
  <c r="M81" i="14"/>
  <c r="N81" i="14"/>
  <c r="M83" i="14"/>
  <c r="M85" i="14"/>
  <c r="M87" i="14"/>
  <c r="N87" i="14"/>
  <c r="M89" i="14"/>
  <c r="L91" i="14"/>
  <c r="M91" i="14"/>
  <c r="N91" i="14"/>
  <c r="M93" i="14"/>
  <c r="L95" i="14"/>
  <c r="M95" i="14"/>
  <c r="M97" i="14"/>
  <c r="F108" i="14"/>
  <c r="G108" i="14"/>
  <c r="H108" i="14"/>
  <c r="M108" i="14"/>
  <c r="F110" i="14"/>
  <c r="G110" i="14"/>
  <c r="H110" i="14"/>
  <c r="L110" i="14"/>
  <c r="M110" i="14"/>
  <c r="F112" i="14"/>
  <c r="G112" i="14"/>
  <c r="H112" i="14"/>
  <c r="M112" i="14"/>
  <c r="F114" i="14"/>
  <c r="G114" i="14"/>
  <c r="H114" i="14"/>
  <c r="M114" i="14"/>
  <c r="F116" i="14"/>
  <c r="G116" i="14"/>
  <c r="H116" i="14"/>
  <c r="M116" i="14"/>
  <c r="F118" i="14"/>
  <c r="G118" i="14"/>
  <c r="H118" i="14"/>
  <c r="M118" i="14"/>
  <c r="N118" i="14"/>
  <c r="F120" i="14"/>
  <c r="G120" i="14"/>
  <c r="H120" i="14"/>
  <c r="M120" i="14"/>
  <c r="N120" i="14"/>
  <c r="F122" i="14"/>
  <c r="G122" i="14"/>
  <c r="H122" i="14"/>
  <c r="M122" i="14"/>
  <c r="F124" i="14"/>
  <c r="G124" i="14"/>
  <c r="H124" i="14"/>
  <c r="L124" i="14"/>
  <c r="M124" i="14"/>
  <c r="F126" i="14"/>
  <c r="G126" i="14"/>
  <c r="H126" i="14"/>
  <c r="L126" i="14"/>
  <c r="M126" i="14"/>
  <c r="F128" i="14"/>
  <c r="G128" i="14"/>
  <c r="H128" i="14"/>
  <c r="M128" i="14"/>
  <c r="F130" i="14"/>
  <c r="G130" i="14"/>
  <c r="H130" i="14"/>
  <c r="M130" i="14"/>
  <c r="N130" i="14"/>
  <c r="F132" i="14"/>
  <c r="G132" i="14"/>
  <c r="H132" i="14"/>
  <c r="L132" i="14"/>
  <c r="M132" i="14"/>
  <c r="F134" i="14"/>
  <c r="G134" i="14"/>
  <c r="H134" i="14"/>
  <c r="M134" i="14"/>
  <c r="F136" i="14"/>
  <c r="G136" i="14"/>
  <c r="H136" i="14"/>
  <c r="M136" i="14"/>
  <c r="F138" i="14"/>
  <c r="G138" i="14"/>
  <c r="H138" i="14"/>
  <c r="M138" i="14"/>
  <c r="F140" i="14"/>
  <c r="G140" i="14"/>
  <c r="H140" i="14"/>
  <c r="M140" i="14"/>
  <c r="F142" i="14"/>
  <c r="G142" i="14"/>
  <c r="H142" i="14"/>
  <c r="M142" i="14"/>
  <c r="F144" i="14"/>
  <c r="G144" i="14"/>
  <c r="H144" i="14"/>
  <c r="M144" i="14"/>
  <c r="F146" i="14"/>
  <c r="G146" i="14"/>
  <c r="H146" i="14"/>
  <c r="M146" i="14"/>
  <c r="F148" i="14"/>
  <c r="G148" i="14"/>
  <c r="H148" i="14"/>
  <c r="M148" i="14"/>
  <c r="F150" i="14"/>
  <c r="G150" i="14"/>
  <c r="H150" i="14"/>
  <c r="L150" i="14"/>
  <c r="M150" i="14"/>
  <c r="F152" i="14"/>
  <c r="G152" i="14"/>
  <c r="H152" i="14"/>
  <c r="L152" i="14"/>
  <c r="M152" i="14"/>
  <c r="F154" i="14"/>
  <c r="G154" i="14"/>
  <c r="H154" i="14"/>
  <c r="M154" i="14"/>
  <c r="F156" i="14"/>
  <c r="G156" i="14"/>
  <c r="H156" i="14"/>
  <c r="M156" i="14"/>
  <c r="N156" i="14"/>
  <c r="F158" i="14"/>
  <c r="G158" i="14"/>
  <c r="H158" i="14"/>
  <c r="M158" i="14"/>
  <c r="F160" i="14"/>
  <c r="G160" i="14"/>
  <c r="H160" i="14"/>
  <c r="M160" i="14"/>
  <c r="F162" i="14"/>
  <c r="G162" i="14"/>
  <c r="H162" i="14"/>
  <c r="M162" i="14"/>
  <c r="N105" i="16"/>
  <c r="N79" i="16"/>
  <c r="S79" i="16"/>
  <c r="W73" i="16"/>
  <c r="AC73" i="16"/>
  <c r="AD73" i="16"/>
  <c r="P116" i="14"/>
  <c r="L85" i="14"/>
  <c r="W47" i="16"/>
  <c r="AC47" i="16"/>
  <c r="AD47" i="16"/>
  <c r="P81" i="14"/>
  <c r="O43" i="14"/>
  <c r="L162" i="14"/>
  <c r="N117" i="16"/>
  <c r="S117" i="16"/>
  <c r="AC107" i="16"/>
  <c r="O150" i="14"/>
  <c r="N101" i="16"/>
  <c r="S101" i="16"/>
  <c r="AB93" i="16"/>
  <c r="AC83" i="16"/>
  <c r="AD83" i="16"/>
  <c r="P126" i="14"/>
  <c r="N73" i="16"/>
  <c r="S73" i="16"/>
  <c r="I116" i="14"/>
  <c r="AB65" i="16"/>
  <c r="N108" i="14"/>
  <c r="Z112" i="15"/>
  <c r="N113" i="16"/>
  <c r="S113" i="16"/>
  <c r="S105" i="16"/>
  <c r="I148" i="14"/>
  <c r="T105" i="16"/>
  <c r="W65" i="16"/>
  <c r="AC65" i="16"/>
  <c r="AD65" i="16"/>
  <c r="P108" i="14"/>
  <c r="O108" i="14"/>
  <c r="N124" i="14"/>
  <c r="N109" i="16"/>
  <c r="S109" i="16"/>
  <c r="S99" i="16"/>
  <c r="T99" i="16"/>
  <c r="N45" i="16"/>
  <c r="S45" i="16"/>
  <c r="Y106" i="15"/>
  <c r="Y100" i="15"/>
  <c r="Y96" i="15"/>
  <c r="Z92" i="15"/>
  <c r="Z80" i="15"/>
  <c r="Y78" i="15"/>
  <c r="Y46" i="15"/>
  <c r="Z36" i="15"/>
  <c r="S115" i="16"/>
  <c r="AC109" i="16"/>
  <c r="O152" i="14"/>
  <c r="S107" i="16"/>
  <c r="N95" i="16"/>
  <c r="S95" i="16"/>
  <c r="S81" i="16"/>
  <c r="U81" i="16"/>
  <c r="K124" i="14"/>
  <c r="W69" i="16"/>
  <c r="AC69" i="16"/>
  <c r="O112" i="14"/>
  <c r="N67" i="16"/>
  <c r="S67" i="16"/>
  <c r="O61" i="14"/>
  <c r="N61" i="14"/>
  <c r="AA76" i="15"/>
  <c r="Q120" i="14"/>
  <c r="Y74" i="15"/>
  <c r="AA70" i="15"/>
  <c r="Q114" i="14"/>
  <c r="Y68" i="15"/>
  <c r="Y64" i="15"/>
  <c r="AA64" i="15"/>
  <c r="Q108" i="14"/>
  <c r="Z60" i="15"/>
  <c r="Y40" i="15"/>
  <c r="Z40" i="15"/>
  <c r="AA28" i="15"/>
  <c r="Q63" i="14"/>
  <c r="Z26" i="15"/>
  <c r="Y22" i="15"/>
  <c r="AA22" i="15"/>
  <c r="Q57" i="14"/>
  <c r="Y18" i="15"/>
  <c r="Y12" i="15"/>
  <c r="AA12" i="15"/>
  <c r="Q47" i="14"/>
  <c r="Y8" i="15"/>
  <c r="Z8" i="15"/>
  <c r="S119" i="16"/>
  <c r="U115" i="16"/>
  <c r="K158" i="14"/>
  <c r="S111" i="16"/>
  <c r="U107" i="16"/>
  <c r="K150" i="14"/>
  <c r="S103" i="16"/>
  <c r="AB101" i="16"/>
  <c r="N144" i="14"/>
  <c r="N99" i="16"/>
  <c r="T95" i="16"/>
  <c r="S75" i="16"/>
  <c r="T75" i="16"/>
  <c r="AB73" i="16"/>
  <c r="N116" i="14"/>
  <c r="N71" i="16"/>
  <c r="S71" i="16"/>
  <c r="AC67" i="16"/>
  <c r="O110" i="14"/>
  <c r="T67" i="16"/>
  <c r="S49" i="16"/>
  <c r="J26" i="16"/>
  <c r="J10" i="16"/>
  <c r="J12" i="16"/>
  <c r="J20" i="16"/>
  <c r="J30" i="16"/>
  <c r="J34" i="16"/>
  <c r="J38" i="16"/>
  <c r="J40" i="16"/>
  <c r="J18" i="16"/>
  <c r="J32" i="16"/>
  <c r="J42" i="16"/>
  <c r="J14" i="16"/>
  <c r="J22" i="16"/>
  <c r="J46" i="16"/>
  <c r="J48" i="16"/>
  <c r="J50" i="16"/>
  <c r="J52" i="16"/>
  <c r="J54" i="16"/>
  <c r="J56" i="16"/>
  <c r="J58" i="16"/>
  <c r="J60" i="16"/>
  <c r="J62" i="16"/>
  <c r="J64" i="16"/>
  <c r="J84" i="16"/>
  <c r="J86" i="16"/>
  <c r="J88" i="16"/>
  <c r="J90" i="16"/>
  <c r="J92" i="16"/>
  <c r="J28" i="16"/>
  <c r="J36" i="16"/>
  <c r="J66" i="16"/>
  <c r="J70" i="16"/>
  <c r="J78" i="16"/>
  <c r="J94" i="16"/>
  <c r="J98" i="16"/>
  <c r="F26" i="16"/>
  <c r="F18" i="16"/>
  <c r="F30" i="16"/>
  <c r="N29" i="16"/>
  <c r="S29" i="16"/>
  <c r="F34" i="16"/>
  <c r="N33" i="16"/>
  <c r="S33" i="16"/>
  <c r="F12" i="16"/>
  <c r="F20" i="16"/>
  <c r="F32" i="16"/>
  <c r="N31" i="16"/>
  <c r="S31" i="16"/>
  <c r="I65" i="14"/>
  <c r="F38" i="16"/>
  <c r="N37" i="16"/>
  <c r="S37" i="16"/>
  <c r="F10" i="16"/>
  <c r="F16" i="16"/>
  <c r="F24" i="16"/>
  <c r="F40" i="16"/>
  <c r="F44" i="16"/>
  <c r="F48" i="16"/>
  <c r="F50" i="16"/>
  <c r="N49" i="16"/>
  <c r="F52" i="16"/>
  <c r="N51" i="16"/>
  <c r="S51" i="16"/>
  <c r="F54" i="16"/>
  <c r="F56" i="16"/>
  <c r="F58" i="16"/>
  <c r="N57" i="16"/>
  <c r="S57" i="16"/>
  <c r="F60" i="16"/>
  <c r="N59" i="16"/>
  <c r="S59" i="16"/>
  <c r="F62" i="16"/>
  <c r="F64" i="16"/>
  <c r="F84" i="16"/>
  <c r="N83" i="16"/>
  <c r="S83" i="16"/>
  <c r="F86" i="16"/>
  <c r="N85" i="16"/>
  <c r="S85" i="16"/>
  <c r="F88" i="16"/>
  <c r="F90" i="16"/>
  <c r="F92" i="16"/>
  <c r="N91" i="16"/>
  <c r="S91" i="16"/>
  <c r="I134" i="14"/>
  <c r="F28" i="16"/>
  <c r="N27" i="16"/>
  <c r="S27" i="16"/>
  <c r="F36" i="16"/>
  <c r="F66" i="16"/>
  <c r="F70" i="16"/>
  <c r="N69" i="16"/>
  <c r="F78" i="16"/>
  <c r="N77" i="16"/>
  <c r="S77" i="16"/>
  <c r="F94" i="16"/>
  <c r="F98" i="16"/>
  <c r="F14" i="16"/>
  <c r="F22" i="16"/>
  <c r="Y118" i="15"/>
  <c r="Y114" i="15"/>
  <c r="AA110" i="15"/>
  <c r="Q154" i="14"/>
  <c r="Z102" i="15"/>
  <c r="AA102" i="15"/>
  <c r="Q146" i="14"/>
  <c r="Y94" i="15"/>
  <c r="Z94" i="15"/>
  <c r="Y88" i="15"/>
  <c r="AA88" i="15"/>
  <c r="Q132" i="14"/>
  <c r="Z88" i="15"/>
  <c r="Z76" i="15"/>
  <c r="AA56" i="15"/>
  <c r="Q91" i="14"/>
  <c r="Y44" i="15"/>
  <c r="AA44" i="15"/>
  <c r="Q79" i="14"/>
  <c r="Z44" i="15"/>
  <c r="AC25" i="16"/>
  <c r="AD25" i="16"/>
  <c r="O59" i="14"/>
  <c r="Y104" i="15"/>
  <c r="AA104" i="15"/>
  <c r="Q148" i="14"/>
  <c r="Z100" i="15"/>
  <c r="Z90" i="15"/>
  <c r="Y86" i="15"/>
  <c r="AA84" i="15"/>
  <c r="Q128" i="14"/>
  <c r="Y82" i="15"/>
  <c r="AA82" i="15"/>
  <c r="Q126" i="14"/>
  <c r="Z70" i="15"/>
  <c r="Y62" i="15"/>
  <c r="Z62" i="15"/>
  <c r="Y60" i="15"/>
  <c r="AA60" i="15"/>
  <c r="Q95" i="14"/>
  <c r="Y42" i="15"/>
  <c r="Y36" i="15"/>
  <c r="AA36" i="15"/>
  <c r="Q71" i="14"/>
  <c r="AA34" i="15"/>
  <c r="Q69" i="14"/>
  <c r="Y32" i="15"/>
  <c r="AA32" i="15"/>
  <c r="Q67" i="14"/>
  <c r="Z12" i="15"/>
  <c r="O142" i="14"/>
  <c r="AC79" i="16"/>
  <c r="O122" i="14"/>
  <c r="S69" i="16"/>
  <c r="AC33" i="16"/>
  <c r="O67" i="14"/>
  <c r="Z108" i="15"/>
  <c r="AA108" i="15"/>
  <c r="Q152" i="14"/>
  <c r="Z96" i="15"/>
  <c r="Y92" i="15"/>
  <c r="AA92" i="15"/>
  <c r="Q136" i="14"/>
  <c r="Y72" i="15"/>
  <c r="AA72" i="15"/>
  <c r="Q116" i="14"/>
  <c r="Z68" i="15"/>
  <c r="Z58" i="15"/>
  <c r="Y54" i="15"/>
  <c r="AA52" i="15"/>
  <c r="Q87" i="14"/>
  <c r="Y50" i="15"/>
  <c r="Z38" i="15"/>
  <c r="AA38" i="15"/>
  <c r="Q73" i="14"/>
  <c r="Y30" i="15"/>
  <c r="Z30" i="15"/>
  <c r="Z24" i="15"/>
  <c r="AA24" i="15"/>
  <c r="Q59" i="14"/>
  <c r="Y10" i="15"/>
  <c r="AB43" i="16"/>
  <c r="N77" i="14"/>
  <c r="AB41" i="16"/>
  <c r="N75" i="14"/>
  <c r="K12" i="16"/>
  <c r="K14" i="16"/>
  <c r="K16" i="16"/>
  <c r="K18" i="16"/>
  <c r="K20" i="16"/>
  <c r="K22" i="16"/>
  <c r="K24" i="16"/>
  <c r="K40" i="16"/>
  <c r="K42" i="16"/>
  <c r="K44" i="16"/>
  <c r="G12" i="16"/>
  <c r="G14" i="16"/>
  <c r="G16" i="16"/>
  <c r="G18" i="16"/>
  <c r="G20" i="16"/>
  <c r="G22" i="16"/>
  <c r="G24" i="16"/>
  <c r="G40" i="16"/>
  <c r="G42" i="16"/>
  <c r="G44" i="16"/>
  <c r="G46" i="16"/>
  <c r="Z118" i="15"/>
  <c r="Z116" i="15"/>
  <c r="AA116" i="15"/>
  <c r="Q160" i="14"/>
  <c r="Y112" i="15"/>
  <c r="AA112" i="15"/>
  <c r="Q156" i="14"/>
  <c r="Z110" i="15"/>
  <c r="Z74" i="15"/>
  <c r="Y58" i="15"/>
  <c r="AA58" i="15"/>
  <c r="Q93" i="14"/>
  <c r="Z54" i="15"/>
  <c r="Z52" i="15"/>
  <c r="Y48" i="15"/>
  <c r="AA48" i="15"/>
  <c r="Q83" i="14"/>
  <c r="Z46" i="15"/>
  <c r="Z10" i="15"/>
  <c r="T31" i="16"/>
  <c r="AB21" i="16"/>
  <c r="N55" i="14"/>
  <c r="AB13" i="16"/>
  <c r="N47" i="14"/>
  <c r="Z106" i="15"/>
  <c r="Y90" i="15"/>
  <c r="AA90" i="15"/>
  <c r="Q134" i="14"/>
  <c r="Z86" i="15"/>
  <c r="Z84" i="15"/>
  <c r="Y80" i="15"/>
  <c r="Z78" i="15"/>
  <c r="Z42" i="15"/>
  <c r="Y26" i="15"/>
  <c r="Z22" i="15"/>
  <c r="Z20" i="15"/>
  <c r="AA20" i="15"/>
  <c r="Q55" i="14"/>
  <c r="Y16" i="15"/>
  <c r="AA16" i="15"/>
  <c r="Q51" i="14"/>
  <c r="Z14" i="15"/>
  <c r="AA14" i="15"/>
  <c r="Q49" i="14"/>
  <c r="AB39" i="16"/>
  <c r="U27" i="16"/>
  <c r="K61" i="14"/>
  <c r="AB17" i="16"/>
  <c r="N51" i="14"/>
  <c r="AB11" i="16"/>
  <c r="L10" i="16"/>
  <c r="L38" i="16"/>
  <c r="H10" i="16"/>
  <c r="H38" i="16"/>
  <c r="Z114" i="15"/>
  <c r="Z98" i="15"/>
  <c r="AA98" i="15"/>
  <c r="Q142" i="14"/>
  <c r="Z82" i="15"/>
  <c r="Z66" i="15"/>
  <c r="AA66" i="15"/>
  <c r="Q110" i="14"/>
  <c r="Z50" i="15"/>
  <c r="Z34" i="15"/>
  <c r="Z18" i="15"/>
  <c r="I152" i="14"/>
  <c r="U109" i="16"/>
  <c r="K152" i="14"/>
  <c r="T109" i="16"/>
  <c r="I120" i="14"/>
  <c r="U77" i="16"/>
  <c r="K120" i="14"/>
  <c r="T77" i="16"/>
  <c r="I93" i="14"/>
  <c r="U59" i="16"/>
  <c r="K93" i="14"/>
  <c r="T59" i="16"/>
  <c r="I85" i="14"/>
  <c r="U51" i="16"/>
  <c r="K85" i="14"/>
  <c r="T51" i="16"/>
  <c r="I71" i="14"/>
  <c r="U37" i="16"/>
  <c r="K71" i="14"/>
  <c r="T37" i="16"/>
  <c r="I67" i="14"/>
  <c r="T33" i="16"/>
  <c r="U33" i="16"/>
  <c r="K67" i="14"/>
  <c r="I160" i="14"/>
  <c r="U117" i="16"/>
  <c r="K160" i="14"/>
  <c r="T117" i="16"/>
  <c r="U71" i="16"/>
  <c r="K114" i="14"/>
  <c r="I114" i="14"/>
  <c r="T71" i="16"/>
  <c r="J142" i="14"/>
  <c r="I156" i="14"/>
  <c r="T113" i="16"/>
  <c r="U113" i="16"/>
  <c r="K156" i="14"/>
  <c r="I144" i="14"/>
  <c r="T101" i="16"/>
  <c r="U101" i="16"/>
  <c r="K144" i="14"/>
  <c r="I122" i="14"/>
  <c r="T79" i="16"/>
  <c r="U79" i="16"/>
  <c r="K122" i="14"/>
  <c r="I128" i="14"/>
  <c r="U85" i="16"/>
  <c r="K128" i="14"/>
  <c r="T85" i="16"/>
  <c r="I91" i="14"/>
  <c r="U57" i="16"/>
  <c r="K91" i="14"/>
  <c r="T57" i="16"/>
  <c r="I63" i="14"/>
  <c r="U29" i="16"/>
  <c r="K63" i="14"/>
  <c r="T29" i="16"/>
  <c r="T69" i="16"/>
  <c r="U69" i="16"/>
  <c r="K112" i="14"/>
  <c r="I112" i="14"/>
  <c r="N21" i="16"/>
  <c r="S21" i="16"/>
  <c r="T27" i="16"/>
  <c r="I61" i="14"/>
  <c r="N39" i="16"/>
  <c r="S39" i="16"/>
  <c r="T49" i="16"/>
  <c r="I83" i="14"/>
  <c r="J65" i="14"/>
  <c r="N41" i="16"/>
  <c r="S41" i="16"/>
  <c r="AA30" i="15"/>
  <c r="Q65" i="14"/>
  <c r="AA54" i="15"/>
  <c r="Q89" i="14"/>
  <c r="AA114" i="15"/>
  <c r="Q158" i="14"/>
  <c r="N13" i="16"/>
  <c r="S13" i="16"/>
  <c r="I126" i="14"/>
  <c r="U83" i="16"/>
  <c r="K126" i="14"/>
  <c r="T83" i="16"/>
  <c r="N23" i="16"/>
  <c r="S23" i="16"/>
  <c r="N45" i="14"/>
  <c r="N73" i="14"/>
  <c r="AA80" i="15"/>
  <c r="Q124" i="14"/>
  <c r="AA10" i="15"/>
  <c r="Q45" i="14"/>
  <c r="AA62" i="15"/>
  <c r="Q97" i="14"/>
  <c r="AA86" i="15"/>
  <c r="Q130" i="14"/>
  <c r="AA94" i="15"/>
  <c r="Q138" i="14"/>
  <c r="N97" i="16"/>
  <c r="S97" i="16"/>
  <c r="N65" i="16"/>
  <c r="S65" i="16"/>
  <c r="N89" i="16"/>
  <c r="S89" i="16"/>
  <c r="N63" i="16"/>
  <c r="S63" i="16"/>
  <c r="N55" i="16"/>
  <c r="S55" i="16"/>
  <c r="N47" i="16"/>
  <c r="S47" i="16"/>
  <c r="N15" i="16"/>
  <c r="S15" i="16"/>
  <c r="N19" i="16"/>
  <c r="S19" i="16"/>
  <c r="N17" i="16"/>
  <c r="S17" i="16"/>
  <c r="J110" i="14"/>
  <c r="J118" i="14"/>
  <c r="I154" i="14"/>
  <c r="U111" i="16"/>
  <c r="K154" i="14"/>
  <c r="T111" i="16"/>
  <c r="AA18" i="15"/>
  <c r="Q53" i="14"/>
  <c r="U67" i="16"/>
  <c r="K110" i="14"/>
  <c r="I110" i="14"/>
  <c r="U91" i="16"/>
  <c r="K134" i="14"/>
  <c r="AA46" i="15"/>
  <c r="Q81" i="14"/>
  <c r="AA96" i="15"/>
  <c r="Q140" i="14"/>
  <c r="AA106" i="15"/>
  <c r="Q150" i="14"/>
  <c r="J148" i="14"/>
  <c r="U31" i="16"/>
  <c r="K65" i="14"/>
  <c r="T73" i="16"/>
  <c r="AA26" i="15"/>
  <c r="Q61" i="14"/>
  <c r="AA50" i="15"/>
  <c r="Q85" i="14"/>
  <c r="AA42" i="15"/>
  <c r="Q77" i="14"/>
  <c r="AA118" i="15"/>
  <c r="Q162" i="14"/>
  <c r="N93" i="16"/>
  <c r="S93" i="16"/>
  <c r="N35" i="16"/>
  <c r="S35" i="16"/>
  <c r="N87" i="16"/>
  <c r="S87" i="16"/>
  <c r="N61" i="16"/>
  <c r="S61" i="16"/>
  <c r="N53" i="16"/>
  <c r="S53" i="16"/>
  <c r="N43" i="16"/>
  <c r="S43" i="16"/>
  <c r="N9" i="16"/>
  <c r="S9" i="16"/>
  <c r="N11" i="16"/>
  <c r="S11" i="16"/>
  <c r="N25" i="16"/>
  <c r="S25" i="16"/>
  <c r="U49" i="16"/>
  <c r="K83" i="14"/>
  <c r="I118" i="14"/>
  <c r="U75" i="16"/>
  <c r="K118" i="14"/>
  <c r="J138" i="14"/>
  <c r="I146" i="14"/>
  <c r="U103" i="16"/>
  <c r="K146" i="14"/>
  <c r="T103" i="16"/>
  <c r="AA8" i="15"/>
  <c r="Q43" i="14"/>
  <c r="AA74" i="15"/>
  <c r="Q118" i="14"/>
  <c r="I138" i="14"/>
  <c r="U95" i="16"/>
  <c r="K138" i="14"/>
  <c r="I158" i="14"/>
  <c r="T115" i="16"/>
  <c r="AA78" i="15"/>
  <c r="Q122" i="14"/>
  <c r="O75" i="14"/>
  <c r="U73" i="16"/>
  <c r="K116" i="14"/>
  <c r="I124" i="14"/>
  <c r="T81" i="16"/>
  <c r="AA100" i="15"/>
  <c r="Q144" i="14"/>
  <c r="U45" i="16"/>
  <c r="K79" i="14"/>
  <c r="I79" i="14"/>
  <c r="T45" i="16"/>
  <c r="I142" i="14"/>
  <c r="U99" i="16"/>
  <c r="K142" i="14"/>
  <c r="N136" i="14"/>
  <c r="I162" i="14"/>
  <c r="U119" i="16"/>
  <c r="K162" i="14"/>
  <c r="T119" i="16"/>
  <c r="AA40" i="15"/>
  <c r="Q75" i="14"/>
  <c r="AA68" i="15"/>
  <c r="Q112" i="14"/>
  <c r="T91" i="16"/>
  <c r="I150" i="14"/>
  <c r="T107" i="16"/>
  <c r="U105" i="16"/>
  <c r="K148" i="14"/>
  <c r="J162" i="14"/>
  <c r="J124" i="14"/>
  <c r="J146" i="14"/>
  <c r="T25" i="16"/>
  <c r="U25" i="16"/>
  <c r="K59" i="14"/>
  <c r="I59" i="14"/>
  <c r="I136" i="14"/>
  <c r="T93" i="16"/>
  <c r="U93" i="16"/>
  <c r="K136" i="14"/>
  <c r="J158" i="14"/>
  <c r="U9" i="16"/>
  <c r="K43" i="14"/>
  <c r="I43" i="14"/>
  <c r="T9" i="16"/>
  <c r="I130" i="14"/>
  <c r="U87" i="16"/>
  <c r="K130" i="14"/>
  <c r="T87" i="16"/>
  <c r="I81" i="14"/>
  <c r="U47" i="16"/>
  <c r="K81" i="14"/>
  <c r="T47" i="16"/>
  <c r="I108" i="14"/>
  <c r="U65" i="16"/>
  <c r="K108" i="14"/>
  <c r="T65" i="16"/>
  <c r="J126" i="14"/>
  <c r="T41" i="16"/>
  <c r="U41" i="16"/>
  <c r="K75" i="14"/>
  <c r="I75" i="14"/>
  <c r="J83" i="14"/>
  <c r="T21" i="16"/>
  <c r="I55" i="14"/>
  <c r="U21" i="16"/>
  <c r="K55" i="14"/>
  <c r="AD29" i="16"/>
  <c r="P63" i="14"/>
  <c r="J63" i="14"/>
  <c r="J156" i="14"/>
  <c r="J114" i="14"/>
  <c r="J85" i="14"/>
  <c r="J150" i="14"/>
  <c r="T43" i="16"/>
  <c r="I77" i="14"/>
  <c r="U43" i="16"/>
  <c r="K77" i="14"/>
  <c r="I69" i="14"/>
  <c r="T35" i="16"/>
  <c r="U35" i="16"/>
  <c r="K69" i="14"/>
  <c r="T17" i="16"/>
  <c r="U17" i="16"/>
  <c r="K51" i="14"/>
  <c r="I51" i="14"/>
  <c r="I89" i="14"/>
  <c r="T55" i="16"/>
  <c r="U55" i="16"/>
  <c r="K89" i="14"/>
  <c r="T97" i="16"/>
  <c r="I140" i="14"/>
  <c r="U97" i="16"/>
  <c r="K140" i="14"/>
  <c r="U39" i="16"/>
  <c r="K73" i="14"/>
  <c r="T39" i="16"/>
  <c r="I73" i="14"/>
  <c r="J144" i="14"/>
  <c r="J71" i="14"/>
  <c r="AD109" i="16"/>
  <c r="P152" i="14"/>
  <c r="J152" i="14"/>
  <c r="AD45" i="16"/>
  <c r="P79" i="14"/>
  <c r="J79" i="14"/>
  <c r="I87" i="14"/>
  <c r="T53" i="16"/>
  <c r="U53" i="16"/>
  <c r="K87" i="14"/>
  <c r="J154" i="14"/>
  <c r="U19" i="16"/>
  <c r="K53" i="14"/>
  <c r="I53" i="14"/>
  <c r="T19" i="16"/>
  <c r="I97" i="14"/>
  <c r="U63" i="16"/>
  <c r="K97" i="14"/>
  <c r="T63" i="16"/>
  <c r="J128" i="14"/>
  <c r="J122" i="14"/>
  <c r="J120" i="14"/>
  <c r="J134" i="14"/>
  <c r="U11" i="16"/>
  <c r="K45" i="14"/>
  <c r="T11" i="16"/>
  <c r="I45" i="14"/>
  <c r="I95" i="14"/>
  <c r="U61" i="16"/>
  <c r="K95" i="14"/>
  <c r="T61" i="16"/>
  <c r="J116" i="14"/>
  <c r="U15" i="16"/>
  <c r="K49" i="14"/>
  <c r="T15" i="16"/>
  <c r="I49" i="14"/>
  <c r="I132" i="14"/>
  <c r="U89" i="16"/>
  <c r="K132" i="14"/>
  <c r="T89" i="16"/>
  <c r="U23" i="16"/>
  <c r="K57" i="14"/>
  <c r="T23" i="16"/>
  <c r="I57" i="14"/>
  <c r="T13" i="16"/>
  <c r="I47" i="14"/>
  <c r="U13" i="16"/>
  <c r="K47" i="14"/>
  <c r="AD27" i="16"/>
  <c r="P61" i="14"/>
  <c r="J61" i="14"/>
  <c r="J112" i="14"/>
  <c r="J91" i="14"/>
  <c r="J160" i="14"/>
  <c r="J67" i="14"/>
  <c r="J93" i="14"/>
  <c r="J57" i="14"/>
  <c r="AD23" i="16"/>
  <c r="P57" i="14"/>
  <c r="J140" i="14"/>
  <c r="AD35" i="16"/>
  <c r="P69" i="14"/>
  <c r="J69" i="14"/>
  <c r="J55" i="14"/>
  <c r="J108" i="14"/>
  <c r="J53" i="14"/>
  <c r="J130" i="14"/>
  <c r="AD63" i="16"/>
  <c r="P97" i="14"/>
  <c r="J97" i="14"/>
  <c r="J73" i="14"/>
  <c r="J77" i="14"/>
  <c r="J81" i="14"/>
  <c r="J136" i="14"/>
  <c r="P59" i="14"/>
  <c r="J59" i="14"/>
  <c r="J87" i="14"/>
  <c r="J47" i="14"/>
  <c r="J132" i="14"/>
  <c r="J49" i="14"/>
  <c r="J95" i="14"/>
  <c r="J45" i="14"/>
  <c r="J89" i="14"/>
  <c r="J51" i="14"/>
  <c r="J75" i="14"/>
  <c r="AD9" i="16"/>
  <c r="P43" i="14"/>
  <c r="J43" i="14"/>
  <c r="O45" i="14"/>
  <c r="AD11" i="16"/>
  <c r="P45" i="14"/>
  <c r="AD105" i="16"/>
  <c r="P148" i="14"/>
  <c r="L122" i="14"/>
  <c r="L114" i="14"/>
  <c r="L73" i="14"/>
  <c r="AD87" i="16"/>
  <c r="P130" i="14"/>
  <c r="O116" i="14"/>
  <c r="L130" i="14"/>
  <c r="L49" i="14"/>
  <c r="AD69" i="16"/>
  <c r="P112" i="14"/>
  <c r="AD107" i="16"/>
  <c r="P150" i="14"/>
  <c r="AD115" i="16"/>
  <c r="P158" i="14"/>
  <c r="O126" i="14"/>
  <c r="L87" i="14"/>
  <c r="L120" i="14"/>
  <c r="L75" i="14"/>
  <c r="L51" i="14"/>
  <c r="L43" i="14"/>
  <c r="AD93" i="16"/>
  <c r="P136" i="14"/>
  <c r="O136" i="14"/>
  <c r="AD89" i="16"/>
  <c r="P132" i="14"/>
  <c r="O132" i="14"/>
  <c r="AD97" i="16"/>
  <c r="P140" i="14"/>
  <c r="O140" i="14"/>
  <c r="O144" i="14"/>
  <c r="AD101" i="16"/>
  <c r="P144" i="14"/>
  <c r="W103" i="16"/>
  <c r="AC103" i="16"/>
  <c r="L146" i="14"/>
  <c r="O91" i="14"/>
  <c r="AD57" i="16"/>
  <c r="P91" i="14"/>
  <c r="AD13" i="16"/>
  <c r="P47" i="14"/>
  <c r="AD79" i="16"/>
  <c r="P122" i="14"/>
  <c r="L136" i="14"/>
  <c r="O49" i="14"/>
  <c r="W91" i="16"/>
  <c r="AC91" i="16"/>
  <c r="L134" i="14"/>
  <c r="W85" i="16"/>
  <c r="AC85" i="16"/>
  <c r="L128" i="14"/>
  <c r="W49" i="16"/>
  <c r="AC49" i="16"/>
  <c r="L83" i="14"/>
  <c r="W31" i="16"/>
  <c r="AC31" i="16"/>
  <c r="L65" i="14"/>
  <c r="W21" i="16"/>
  <c r="AC21" i="16"/>
  <c r="L55" i="14"/>
  <c r="AD33" i="16"/>
  <c r="P67" i="14"/>
  <c r="AD77" i="16"/>
  <c r="P120" i="14"/>
  <c r="AD81" i="16"/>
  <c r="P124" i="14"/>
  <c r="AD67" i="16"/>
  <c r="P110" i="14"/>
  <c r="O81" i="14"/>
  <c r="O85" i="14"/>
  <c r="L156" i="14"/>
  <c r="L142" i="14"/>
  <c r="W75" i="16"/>
  <c r="AC75" i="16"/>
  <c r="L118" i="14"/>
  <c r="AD37" i="16"/>
  <c r="P71" i="14"/>
  <c r="O71" i="14"/>
  <c r="O53" i="14"/>
  <c r="AD19" i="16"/>
  <c r="P53" i="14"/>
  <c r="AD17" i="16"/>
  <c r="P51" i="14"/>
  <c r="O51" i="14"/>
  <c r="W111" i="16"/>
  <c r="AC111" i="16"/>
  <c r="L154" i="14"/>
  <c r="O156" i="14"/>
  <c r="AD113" i="16"/>
  <c r="P156" i="14"/>
  <c r="AD59" i="16"/>
  <c r="P93" i="14"/>
  <c r="O77" i="14"/>
  <c r="O114" i="14"/>
  <c r="L140" i="14"/>
  <c r="O162" i="14"/>
  <c r="AD117" i="16"/>
  <c r="P160" i="14"/>
  <c r="O160" i="14"/>
  <c r="W95" i="16"/>
  <c r="AC95" i="16"/>
  <c r="AD61" i="16"/>
  <c r="P95" i="14"/>
  <c r="O95" i="14"/>
  <c r="O73" i="14"/>
  <c r="AD39" i="16"/>
  <c r="P73" i="14"/>
  <c r="W55" i="16"/>
  <c r="AC55" i="16"/>
  <c r="O55" i="14"/>
  <c r="AD21" i="16"/>
  <c r="P55" i="14"/>
  <c r="AD91" i="16"/>
  <c r="P134" i="14"/>
  <c r="O134" i="14"/>
  <c r="O89" i="14"/>
  <c r="AD55" i="16"/>
  <c r="P89" i="14"/>
  <c r="O154" i="14"/>
  <c r="AD111" i="16"/>
  <c r="P154" i="14"/>
  <c r="O118" i="14"/>
  <c r="AD75" i="16"/>
  <c r="P118" i="14"/>
  <c r="AD31" i="16"/>
  <c r="P65" i="14"/>
  <c r="O65" i="14"/>
  <c r="AD85" i="16"/>
  <c r="P128" i="14"/>
  <c r="O128" i="14"/>
  <c r="AD95" i="16"/>
  <c r="P138" i="14"/>
  <c r="O138" i="14"/>
  <c r="AD49" i="16"/>
  <c r="P83" i="14"/>
  <c r="O83" i="14"/>
  <c r="O146" i="14"/>
  <c r="AD103" i="16"/>
  <c r="P146" i="14"/>
</calcChain>
</file>

<file path=xl/sharedStrings.xml><?xml version="1.0" encoding="utf-8"?>
<sst xmlns="http://schemas.openxmlformats.org/spreadsheetml/2006/main" count="757" uniqueCount="262">
  <si>
    <t>部品品番</t>
    <rPh sb="0" eb="2">
      <t>ブヒン</t>
    </rPh>
    <rPh sb="2" eb="4">
      <t>ヒンバン</t>
    </rPh>
    <phoneticPr fontId="1"/>
  </si>
  <si>
    <t>外本体</t>
    <rPh sb="0" eb="1">
      <t>ソト</t>
    </rPh>
    <rPh sb="1" eb="3">
      <t>ホンタイ</t>
    </rPh>
    <phoneticPr fontId="1"/>
  </si>
  <si>
    <t>半本体</t>
    <rPh sb="0" eb="1">
      <t>ハン</t>
    </rPh>
    <rPh sb="1" eb="3">
      <t>ホンタイ</t>
    </rPh>
    <phoneticPr fontId="1"/>
  </si>
  <si>
    <t>部品品名</t>
    <rPh sb="0" eb="2">
      <t>ブヒン</t>
    </rPh>
    <rPh sb="2" eb="4">
      <t>ヒンメイ</t>
    </rPh>
    <phoneticPr fontId="1"/>
  </si>
  <si>
    <t>200用上板</t>
    <rPh sb="3" eb="4">
      <t>ヨウ</t>
    </rPh>
    <rPh sb="4" eb="6">
      <t>ジョウバン</t>
    </rPh>
    <phoneticPr fontId="1"/>
  </si>
  <si>
    <t>単位設計浸透量</t>
    <rPh sb="0" eb="2">
      <t>タンイ</t>
    </rPh>
    <rPh sb="2" eb="4">
      <t>セッケイ</t>
    </rPh>
    <rPh sb="4" eb="6">
      <t>シントウ</t>
    </rPh>
    <rPh sb="6" eb="7">
      <t>リョウ</t>
    </rPh>
    <phoneticPr fontId="1"/>
  </si>
  <si>
    <t>空隙貯留量</t>
    <rPh sb="0" eb="2">
      <t>クウゲキ</t>
    </rPh>
    <rPh sb="2" eb="4">
      <t>チョリュウ</t>
    </rPh>
    <rPh sb="4" eb="5">
      <t>リョウ</t>
    </rPh>
    <phoneticPr fontId="1"/>
  </si>
  <si>
    <t>材質</t>
    <rPh sb="0" eb="2">
      <t>ザイシツ</t>
    </rPh>
    <phoneticPr fontId="1"/>
  </si>
  <si>
    <t>ﾏｽ本体</t>
    <rPh sb="2" eb="4">
      <t>ホンタイ</t>
    </rPh>
    <phoneticPr fontId="1"/>
  </si>
  <si>
    <t>ﾊﾞｹｯﾄ用取手</t>
    <rPh sb="5" eb="6">
      <t>ヨウ</t>
    </rPh>
    <rPh sb="6" eb="7">
      <t>ト</t>
    </rPh>
    <rPh sb="7" eb="8">
      <t>テ</t>
    </rPh>
    <phoneticPr fontId="1"/>
  </si>
  <si>
    <t>専用ｷｬｯﾌﾟ</t>
    <rPh sb="0" eb="2">
      <t>センヨウ</t>
    </rPh>
    <phoneticPr fontId="1"/>
  </si>
  <si>
    <t>150・200上下板</t>
    <rPh sb="7" eb="8">
      <t>ジョウ</t>
    </rPh>
    <rPh sb="8" eb="9">
      <t>ゲ</t>
    </rPh>
    <rPh sb="9" eb="10">
      <t>バン</t>
    </rPh>
    <phoneticPr fontId="1"/>
  </si>
  <si>
    <t>150用上板</t>
    <rPh sb="3" eb="4">
      <t>ヨウ</t>
    </rPh>
    <rPh sb="4" eb="5">
      <t>ジョウ</t>
    </rPh>
    <rPh sb="5" eb="6">
      <t>バン</t>
    </rPh>
    <phoneticPr fontId="1"/>
  </si>
  <si>
    <t>半外本体</t>
    <rPh sb="0" eb="1">
      <t>ハン</t>
    </rPh>
    <rPh sb="1" eb="2">
      <t>ソト</t>
    </rPh>
    <rPh sb="2" eb="4">
      <t>ホンタイ</t>
    </rPh>
    <phoneticPr fontId="1"/>
  </si>
  <si>
    <t>半外本体300</t>
    <rPh sb="0" eb="1">
      <t>ハン</t>
    </rPh>
    <rPh sb="1" eb="2">
      <t>ソト</t>
    </rPh>
    <rPh sb="2" eb="4">
      <t>ホンタイ</t>
    </rPh>
    <phoneticPr fontId="1"/>
  </si>
  <si>
    <t>使用数</t>
    <rPh sb="0" eb="3">
      <t>シヨウスウ</t>
    </rPh>
    <phoneticPr fontId="1"/>
  </si>
  <si>
    <t>※　　　　　がリサイクル部材を示す。</t>
    <rPh sb="12" eb="14">
      <t>ブザイ</t>
    </rPh>
    <rPh sb="15" eb="16">
      <t>シメ</t>
    </rPh>
    <phoneticPr fontId="1"/>
  </si>
  <si>
    <t>　</t>
    <phoneticPr fontId="1"/>
  </si>
  <si>
    <t>透水ｼｰﾄ700×1300</t>
    <rPh sb="0" eb="2">
      <t>トウスイ</t>
    </rPh>
    <phoneticPr fontId="1"/>
  </si>
  <si>
    <t>透水ｼｰﾄ700×1600</t>
    <rPh sb="0" eb="2">
      <t>トウスイ</t>
    </rPh>
    <phoneticPr fontId="1"/>
  </si>
  <si>
    <t>透水ｼｰﾄ350×1200</t>
    <rPh sb="0" eb="2">
      <t>トウスイ</t>
    </rPh>
    <phoneticPr fontId="1"/>
  </si>
  <si>
    <t>透水ｼｰﾄ350×1600</t>
    <rPh sb="0" eb="2">
      <t>トウスイ</t>
    </rPh>
    <phoneticPr fontId="1"/>
  </si>
  <si>
    <t>ます径</t>
    <rPh sb="2" eb="3">
      <t>ケイ</t>
    </rPh>
    <phoneticPr fontId="1"/>
  </si>
  <si>
    <t>施設幅</t>
    <rPh sb="0" eb="2">
      <t>シセツ</t>
    </rPh>
    <rPh sb="2" eb="3">
      <t>ハバ</t>
    </rPh>
    <phoneticPr fontId="1"/>
  </si>
  <si>
    <t>設計水頭</t>
    <rPh sb="0" eb="2">
      <t>セッケイ</t>
    </rPh>
    <rPh sb="2" eb="3">
      <t>スイ</t>
    </rPh>
    <rPh sb="3" eb="4">
      <t>トウ</t>
    </rPh>
    <phoneticPr fontId="1"/>
  </si>
  <si>
    <t>比浸透量</t>
    <rPh sb="0" eb="1">
      <t>ヒ</t>
    </rPh>
    <rPh sb="1" eb="3">
      <t>シントウ</t>
    </rPh>
    <rPh sb="3" eb="4">
      <t>リョウ</t>
    </rPh>
    <phoneticPr fontId="1"/>
  </si>
  <si>
    <t>飽和透水係数</t>
    <rPh sb="0" eb="2">
      <t>ホウワ</t>
    </rPh>
    <rPh sb="2" eb="4">
      <t>トウスイ</t>
    </rPh>
    <rPh sb="4" eb="6">
      <t>ケイスウ</t>
    </rPh>
    <phoneticPr fontId="1"/>
  </si>
  <si>
    <t>浸透時間</t>
    <rPh sb="0" eb="2">
      <t>シントウ</t>
    </rPh>
    <rPh sb="2" eb="4">
      <t>ジカン</t>
    </rPh>
    <phoneticPr fontId="1"/>
  </si>
  <si>
    <t>空隙率</t>
    <rPh sb="0" eb="2">
      <t>クウゲキ</t>
    </rPh>
    <rPh sb="2" eb="3">
      <t>リツ</t>
    </rPh>
    <phoneticPr fontId="1"/>
  </si>
  <si>
    <t>施設の容積</t>
    <rPh sb="0" eb="2">
      <t>シセツ</t>
    </rPh>
    <rPh sb="3" eb="5">
      <t>ヨウセキ</t>
    </rPh>
    <phoneticPr fontId="1"/>
  </si>
  <si>
    <t>リサイクル率</t>
    <rPh sb="5" eb="6">
      <t>リツ</t>
    </rPh>
    <phoneticPr fontId="1"/>
  </si>
  <si>
    <t>（％）</t>
    <phoneticPr fontId="1"/>
  </si>
  <si>
    <t>雨水貯留浸透ユニット下部　</t>
    <rPh sb="0" eb="2">
      <t>ウスイ</t>
    </rPh>
    <rPh sb="2" eb="4">
      <t>チョリュウ</t>
    </rPh>
    <rPh sb="4" eb="6">
      <t>シントウ</t>
    </rPh>
    <rPh sb="10" eb="12">
      <t>カブ</t>
    </rPh>
    <phoneticPr fontId="1"/>
  </si>
  <si>
    <t>H</t>
    <phoneticPr fontId="1"/>
  </si>
  <si>
    <t xml:space="preserve"> </t>
    <phoneticPr fontId="1"/>
  </si>
  <si>
    <t>（ｍ）</t>
    <phoneticPr fontId="1"/>
  </si>
  <si>
    <t>（％）</t>
    <phoneticPr fontId="1"/>
  </si>
  <si>
    <t>（Ｌ）</t>
    <phoneticPr fontId="1"/>
  </si>
  <si>
    <t>（ｈｒ）</t>
    <phoneticPr fontId="1"/>
  </si>
  <si>
    <t>設計処理量</t>
    <rPh sb="0" eb="2">
      <t>セッケイ</t>
    </rPh>
    <rPh sb="2" eb="4">
      <t>ショリ</t>
    </rPh>
    <rPh sb="4" eb="5">
      <t>リョウ</t>
    </rPh>
    <phoneticPr fontId="1"/>
  </si>
  <si>
    <t>施設延長</t>
    <rPh sb="0" eb="2">
      <t>シセツ</t>
    </rPh>
    <rPh sb="2" eb="4">
      <t>エンチョウ</t>
    </rPh>
    <phoneticPr fontId="1"/>
  </si>
  <si>
    <t>１．設計条件</t>
    <rPh sb="2" eb="4">
      <t>セッケイ</t>
    </rPh>
    <rPh sb="4" eb="6">
      <t>ジョウケン</t>
    </rPh>
    <phoneticPr fontId="1"/>
  </si>
  <si>
    <t>W：施設幅[ｍ]</t>
    <rPh sb="2" eb="4">
      <t>シセツ</t>
    </rPh>
    <rPh sb="4" eb="5">
      <t>ハバ</t>
    </rPh>
    <phoneticPr fontId="1"/>
  </si>
  <si>
    <t>L：施設延長[ｍ]</t>
    <rPh sb="2" eb="4">
      <t>シセツ</t>
    </rPh>
    <rPh sb="4" eb="6">
      <t>エンチョウ</t>
    </rPh>
    <phoneticPr fontId="1"/>
  </si>
  <si>
    <t>H：設計水頭[ｍ]</t>
    <rPh sb="2" eb="6">
      <t>セッケイスイトウ</t>
    </rPh>
    <phoneticPr fontId="1"/>
  </si>
  <si>
    <t>C：各種影響係数（一般的にはC=0.81）</t>
    <rPh sb="2" eb="4">
      <t>カクシュ</t>
    </rPh>
    <rPh sb="4" eb="6">
      <t>エイキョウ</t>
    </rPh>
    <rPh sb="6" eb="8">
      <t>ケイスウ</t>
    </rPh>
    <rPh sb="9" eb="12">
      <t>イッパンテキ</t>
    </rPh>
    <phoneticPr fontId="1"/>
  </si>
  <si>
    <t>K0：土壌の飽和透水係数[m/s]</t>
    <rPh sb="3" eb="5">
      <t>ドジョウ</t>
    </rPh>
    <rPh sb="6" eb="8">
      <t>ホウワ</t>
    </rPh>
    <rPh sb="8" eb="10">
      <t>トウスイ</t>
    </rPh>
    <rPh sb="10" eb="12">
      <t>ケイスウ</t>
    </rPh>
    <phoneticPr fontId="1"/>
  </si>
  <si>
    <t>空隙率[％]＝（（施設の容積－部材の容積合計）/施設の容積）*100</t>
    <rPh sb="0" eb="2">
      <t>クウゲキ</t>
    </rPh>
    <rPh sb="2" eb="3">
      <t>リツ</t>
    </rPh>
    <rPh sb="15" eb="17">
      <t>ブザイ</t>
    </rPh>
    <rPh sb="18" eb="20">
      <t>ヨウセキ</t>
    </rPh>
    <rPh sb="20" eb="22">
      <t>ゴウケイ</t>
    </rPh>
    <phoneticPr fontId="1"/>
  </si>
  <si>
    <t>空隙貯留量[Ｌ]＝空隙貯留量*1000</t>
    <rPh sb="0" eb="2">
      <t>クウゲキ</t>
    </rPh>
    <rPh sb="2" eb="4">
      <t>チョリュウ</t>
    </rPh>
    <rPh sb="4" eb="5">
      <t>リョウ</t>
    </rPh>
    <rPh sb="9" eb="11">
      <t>クウゲキ</t>
    </rPh>
    <rPh sb="11" eb="13">
      <t>チョリュウ</t>
    </rPh>
    <rPh sb="13" eb="14">
      <t>リョウ</t>
    </rPh>
    <phoneticPr fontId="1"/>
  </si>
  <si>
    <t>■土壌の飽和透水係数は[ｋ0（m/s）]を入力して下さい。　</t>
    <rPh sb="21" eb="23">
      <t>ニュウリョク</t>
    </rPh>
    <rPh sb="25" eb="26">
      <t>クダ</t>
    </rPh>
    <phoneticPr fontId="1"/>
  </si>
  <si>
    <t>(m/s)</t>
  </si>
  <si>
    <t>粘土</t>
    <rPh sb="0" eb="2">
      <t>ネンド</t>
    </rPh>
    <phoneticPr fontId="1"/>
  </si>
  <si>
    <t>微細砂</t>
    <rPh sb="0" eb="1">
      <t>ビ</t>
    </rPh>
    <rPh sb="1" eb="2">
      <t>サイ</t>
    </rPh>
    <rPh sb="2" eb="3">
      <t>スナ</t>
    </rPh>
    <phoneticPr fontId="1"/>
  </si>
  <si>
    <t>細砂</t>
    <rPh sb="0" eb="1">
      <t>サイ</t>
    </rPh>
    <rPh sb="1" eb="2">
      <t>スナ</t>
    </rPh>
    <phoneticPr fontId="1"/>
  </si>
  <si>
    <t>中砂</t>
    <rPh sb="0" eb="1">
      <t>チュウ</t>
    </rPh>
    <rPh sb="1" eb="2">
      <t>スナ</t>
    </rPh>
    <phoneticPr fontId="1"/>
  </si>
  <si>
    <t>粗砂</t>
    <rPh sb="0" eb="1">
      <t>アラ</t>
    </rPh>
    <rPh sb="1" eb="2">
      <t>スナ</t>
    </rPh>
    <phoneticPr fontId="1"/>
  </si>
  <si>
    <t>小砂利</t>
    <rPh sb="0" eb="1">
      <t>コ</t>
    </rPh>
    <rPh sb="1" eb="3">
      <t>ジャリ</t>
    </rPh>
    <phoneticPr fontId="1"/>
  </si>
  <si>
    <t>粒径（mm）</t>
    <rPh sb="0" eb="1">
      <t>リュウ</t>
    </rPh>
    <rPh sb="1" eb="2">
      <t>ケイ</t>
    </rPh>
    <phoneticPr fontId="1"/>
  </si>
  <si>
    <t>出典：浸透型流出抑制施設の現地浸透能力調査マニュアル試案（旧）建設省土木研究所</t>
    <rPh sb="0" eb="2">
      <t>シュッテン</t>
    </rPh>
    <rPh sb="3" eb="5">
      <t>シントウ</t>
    </rPh>
    <rPh sb="5" eb="6">
      <t>カタ</t>
    </rPh>
    <rPh sb="6" eb="8">
      <t>リュウシュツ</t>
    </rPh>
    <rPh sb="8" eb="10">
      <t>ヨクセイ</t>
    </rPh>
    <rPh sb="10" eb="12">
      <t>シセツ</t>
    </rPh>
    <rPh sb="13" eb="15">
      <t>ゲンチ</t>
    </rPh>
    <rPh sb="15" eb="17">
      <t>シントウ</t>
    </rPh>
    <rPh sb="17" eb="19">
      <t>ノウリョク</t>
    </rPh>
    <rPh sb="19" eb="21">
      <t>チョウサ</t>
    </rPh>
    <rPh sb="26" eb="28">
      <t>シアン</t>
    </rPh>
    <rPh sb="29" eb="30">
      <t>キュウ</t>
    </rPh>
    <rPh sb="31" eb="34">
      <t>ケンセツショウ</t>
    </rPh>
    <rPh sb="34" eb="36">
      <t>ドボク</t>
    </rPh>
    <rPh sb="36" eb="39">
      <t>ケンキュウショ</t>
    </rPh>
    <phoneticPr fontId="1"/>
  </si>
  <si>
    <t>表　粒径による飽和透水係数の概略値</t>
    <rPh sb="0" eb="1">
      <t>ヒョウ</t>
    </rPh>
    <rPh sb="2" eb="4">
      <t>リュウケイ</t>
    </rPh>
    <rPh sb="7" eb="9">
      <t>ホウワ</t>
    </rPh>
    <rPh sb="9" eb="11">
      <t>トウスイ</t>
    </rPh>
    <rPh sb="11" eb="13">
      <t>ケイスウ</t>
    </rPh>
    <rPh sb="14" eb="16">
      <t>ガイリャク</t>
    </rPh>
    <rPh sb="16" eb="17">
      <t>チ</t>
    </rPh>
    <phoneticPr fontId="1"/>
  </si>
  <si>
    <t>　①3B11，6B11の計算（正方形ますを使用）</t>
    <rPh sb="12" eb="14">
      <t>ケイサン</t>
    </rPh>
    <rPh sb="15" eb="18">
      <t>セイホウケイ</t>
    </rPh>
    <rPh sb="21" eb="23">
      <t>シヨウ</t>
    </rPh>
    <phoneticPr fontId="1"/>
  </si>
  <si>
    <t>●計算方法について</t>
    <rPh sb="1" eb="3">
      <t>ケイサン</t>
    </rPh>
    <rPh sb="3" eb="5">
      <t>ホウホウ</t>
    </rPh>
    <phoneticPr fontId="1"/>
  </si>
  <si>
    <t>２．空隙貯留量の計算</t>
    <rPh sb="2" eb="4">
      <t>クウゲキ</t>
    </rPh>
    <rPh sb="4" eb="6">
      <t>チョリュウ</t>
    </rPh>
    <rPh sb="6" eb="7">
      <t>リョウ</t>
    </rPh>
    <rPh sb="8" eb="10">
      <t>ケイサン</t>
    </rPh>
    <phoneticPr fontId="1"/>
  </si>
  <si>
    <t>３．単位設計浸透量の計算</t>
    <rPh sb="2" eb="4">
      <t>タンイ</t>
    </rPh>
    <rPh sb="4" eb="6">
      <t>セッケイ</t>
    </rPh>
    <rPh sb="6" eb="8">
      <t>シントウ</t>
    </rPh>
    <rPh sb="8" eb="9">
      <t>リョウ</t>
    </rPh>
    <rPh sb="10" eb="12">
      <t>ケイサン</t>
    </rPh>
    <phoneticPr fontId="1"/>
  </si>
  <si>
    <t>４．設計処理量の計算</t>
    <rPh sb="2" eb="4">
      <t>セッケイ</t>
    </rPh>
    <rPh sb="4" eb="7">
      <t>ショリリョウ</t>
    </rPh>
    <rPh sb="8" eb="10">
      <t>ケイサン</t>
    </rPh>
    <phoneticPr fontId="1"/>
  </si>
  <si>
    <t>　・ユニット下部の形状（正方形，矩形）により、計算式が変わります。</t>
    <rPh sb="6" eb="8">
      <t>カブ</t>
    </rPh>
    <rPh sb="9" eb="11">
      <t>ケイジョウ</t>
    </rPh>
    <rPh sb="23" eb="26">
      <t>ケイサンシキ</t>
    </rPh>
    <rPh sb="27" eb="28">
      <t>カ</t>
    </rPh>
    <phoneticPr fontId="1"/>
  </si>
  <si>
    <t>　②3B12，6B12（矩形ますを使用）</t>
    <rPh sb="12" eb="14">
      <t>クケイ</t>
    </rPh>
    <rPh sb="17" eb="19">
      <t>シヨウ</t>
    </rPh>
    <phoneticPr fontId="1"/>
  </si>
  <si>
    <t>　　　　　　係数 a=0.120*Ｗ+0.985</t>
    <rPh sb="6" eb="8">
      <t>ケイスウ</t>
    </rPh>
    <phoneticPr fontId="1"/>
  </si>
  <si>
    <t>　　　　　　係数 b=7.837*W+0.82</t>
    <rPh sb="6" eb="8">
      <t>ケイスウ</t>
    </rPh>
    <phoneticPr fontId="1"/>
  </si>
  <si>
    <t>　　　　　　係数 a=3.297*L+（1.971*W+4.663）</t>
    <rPh sb="6" eb="8">
      <t>ケイスウ</t>
    </rPh>
    <phoneticPr fontId="1"/>
  </si>
  <si>
    <t>　　　　　　係数 b=（1.401*W+0.684）*L+（1.214*W-0.834）</t>
    <rPh sb="6" eb="8">
      <t>ケイスウ</t>
    </rPh>
    <phoneticPr fontId="1"/>
  </si>
  <si>
    <t>L</t>
    <phoneticPr fontId="1"/>
  </si>
  <si>
    <t>シルト</t>
    <phoneticPr fontId="1"/>
  </si>
  <si>
    <t>0～0.01</t>
    <phoneticPr fontId="1"/>
  </si>
  <si>
    <t>0.01～0.05</t>
    <phoneticPr fontId="1"/>
  </si>
  <si>
    <t>0.05～0.10</t>
    <phoneticPr fontId="1"/>
  </si>
  <si>
    <t>0.10～0.25</t>
    <phoneticPr fontId="1"/>
  </si>
  <si>
    <t>0.25～0.50</t>
    <phoneticPr fontId="1"/>
  </si>
  <si>
    <t>0.50～1.0</t>
    <phoneticPr fontId="1"/>
  </si>
  <si>
    <t>1.0～5.0</t>
    <phoneticPr fontId="1"/>
  </si>
  <si>
    <t>K0（m/s)</t>
    <phoneticPr fontId="1"/>
  </si>
  <si>
    <r>
      <t>施設の容積[ｍ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]＝Ｗ*Ｌ*Ｈ</t>
    </r>
    <phoneticPr fontId="1"/>
  </si>
  <si>
    <r>
      <t>空隙貯留量[ｍ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]＝施設の容積*空隙率</t>
    </r>
    <rPh sb="0" eb="2">
      <t>クウゲキ</t>
    </rPh>
    <rPh sb="2" eb="4">
      <t>チョリュウ</t>
    </rPh>
    <rPh sb="4" eb="5">
      <t>リョウ</t>
    </rPh>
    <rPh sb="10" eb="12">
      <t>シセツ</t>
    </rPh>
    <rPh sb="13" eb="15">
      <t>ヨウセキ</t>
    </rPh>
    <rPh sb="16" eb="18">
      <t>クウゲキ</t>
    </rPh>
    <rPh sb="18" eb="19">
      <t>リツ</t>
    </rPh>
    <phoneticPr fontId="1"/>
  </si>
  <si>
    <r>
      <t>比浸透量：Kｆ[ｍ</t>
    </r>
    <r>
      <rPr>
        <vertAlign val="superscript"/>
        <sz val="11"/>
        <rFont val="ＭＳ ゴシック"/>
        <family val="3"/>
        <charset val="128"/>
      </rPr>
      <t>2</t>
    </r>
    <r>
      <rPr>
        <sz val="11"/>
        <rFont val="ＭＳ ゴシック"/>
        <family val="3"/>
        <charset val="128"/>
      </rPr>
      <t>]＝a*H</t>
    </r>
    <r>
      <rPr>
        <vertAlign val="superscript"/>
        <sz val="11"/>
        <rFont val="ＭＳ ゴシック"/>
        <family val="3"/>
        <charset val="128"/>
      </rPr>
      <t>2</t>
    </r>
    <r>
      <rPr>
        <sz val="11"/>
        <rFont val="ＭＳ ゴシック"/>
        <family val="3"/>
        <charset val="128"/>
      </rPr>
      <t>+b*H+c</t>
    </r>
    <rPh sb="0" eb="1">
      <t>ヒ</t>
    </rPh>
    <rPh sb="1" eb="3">
      <t>シントウ</t>
    </rPh>
    <rPh sb="3" eb="4">
      <t>リョウ</t>
    </rPh>
    <phoneticPr fontId="1"/>
  </si>
  <si>
    <r>
      <t>比浸透量：Kｆ[ｍ</t>
    </r>
    <r>
      <rPr>
        <vertAlign val="superscript"/>
        <sz val="11"/>
        <rFont val="ＭＳ ゴシック"/>
        <family val="3"/>
        <charset val="128"/>
      </rPr>
      <t>2</t>
    </r>
    <r>
      <rPr>
        <sz val="11"/>
        <rFont val="ＭＳ ゴシック"/>
        <family val="3"/>
        <charset val="128"/>
      </rPr>
      <t>]＝a*H+b</t>
    </r>
    <rPh sb="0" eb="1">
      <t>ヒ</t>
    </rPh>
    <rPh sb="1" eb="3">
      <t>シントウ</t>
    </rPh>
    <rPh sb="3" eb="4">
      <t>リョウ</t>
    </rPh>
    <phoneticPr fontId="1"/>
  </si>
  <si>
    <t>W</t>
    <phoneticPr fontId="1"/>
  </si>
  <si>
    <t>L</t>
    <phoneticPr fontId="1"/>
  </si>
  <si>
    <t>K0</t>
    <phoneticPr fontId="1"/>
  </si>
  <si>
    <t>Kｆ</t>
    <phoneticPr fontId="1"/>
  </si>
  <si>
    <t>Q</t>
    <phoneticPr fontId="1"/>
  </si>
  <si>
    <r>
      <t>（ｍ</t>
    </r>
    <r>
      <rPr>
        <vertAlign val="superscript"/>
        <sz val="12"/>
        <rFont val="ＭＳ ゴシック"/>
        <family val="3"/>
        <charset val="128"/>
      </rPr>
      <t>３</t>
    </r>
    <r>
      <rPr>
        <sz val="12"/>
        <rFont val="ＭＳ ゴシック"/>
        <family val="3"/>
        <charset val="128"/>
      </rPr>
      <t>）</t>
    </r>
    <phoneticPr fontId="1"/>
  </si>
  <si>
    <t>(m/s)</t>
    <phoneticPr fontId="1"/>
  </si>
  <si>
    <r>
      <t>（ｍ</t>
    </r>
    <r>
      <rPr>
        <vertAlign val="superscript"/>
        <sz val="12"/>
        <rFont val="ＭＳ ゴシック"/>
        <family val="3"/>
        <charset val="128"/>
      </rPr>
      <t>２</t>
    </r>
    <r>
      <rPr>
        <sz val="12"/>
        <rFont val="ＭＳ ゴシック"/>
        <family val="3"/>
        <charset val="128"/>
      </rPr>
      <t>）</t>
    </r>
    <phoneticPr fontId="1"/>
  </si>
  <si>
    <t>　</t>
    <phoneticPr fontId="1"/>
  </si>
  <si>
    <t>↓</t>
    <phoneticPr fontId="1"/>
  </si>
  <si>
    <t>K0=</t>
    <phoneticPr fontId="1"/>
  </si>
  <si>
    <t>形状</t>
    <rPh sb="0" eb="2">
      <t>ケイジョウ</t>
    </rPh>
    <phoneticPr fontId="1"/>
  </si>
  <si>
    <t>高さ</t>
    <rPh sb="0" eb="1">
      <t>タカ</t>
    </rPh>
    <phoneticPr fontId="1"/>
  </si>
  <si>
    <t>300H</t>
    <phoneticPr fontId="1"/>
  </si>
  <si>
    <t>表－１　雨水貯留浸透ユニット下部(300H)　計算結果</t>
    <rPh sb="0" eb="1">
      <t>ヒョウ</t>
    </rPh>
    <rPh sb="4" eb="6">
      <t>ウスイ</t>
    </rPh>
    <rPh sb="6" eb="8">
      <t>チョリュウ</t>
    </rPh>
    <rPh sb="8" eb="10">
      <t>シントウ</t>
    </rPh>
    <rPh sb="14" eb="16">
      <t>カブ</t>
    </rPh>
    <rPh sb="23" eb="25">
      <t>ケイサン</t>
    </rPh>
    <rPh sb="25" eb="27">
      <t>ケッカ</t>
    </rPh>
    <phoneticPr fontId="1"/>
  </si>
  <si>
    <t>表－２　雨水貯留浸透ユニット下部(600H)　計算結果</t>
    <rPh sb="0" eb="1">
      <t>ヒョウ</t>
    </rPh>
    <rPh sb="4" eb="6">
      <t>ウスイ</t>
    </rPh>
    <rPh sb="6" eb="8">
      <t>チョリュウ</t>
    </rPh>
    <rPh sb="8" eb="10">
      <t>シントウ</t>
    </rPh>
    <rPh sb="14" eb="16">
      <t>カブ</t>
    </rPh>
    <rPh sb="23" eb="25">
      <t>ケイサン</t>
    </rPh>
    <rPh sb="25" eb="27">
      <t>ケッカ</t>
    </rPh>
    <phoneticPr fontId="1"/>
  </si>
  <si>
    <t>No.</t>
    <phoneticPr fontId="1"/>
  </si>
  <si>
    <t>製品品番</t>
    <rPh sb="0" eb="2">
      <t>セイヒン</t>
    </rPh>
    <rPh sb="2" eb="4">
      <t>ヒンバン</t>
    </rPh>
    <phoneticPr fontId="1"/>
  </si>
  <si>
    <t>ﾊﾞｹｯﾄ</t>
    <phoneticPr fontId="1"/>
  </si>
  <si>
    <t>外本体300</t>
    <phoneticPr fontId="1"/>
  </si>
  <si>
    <t>リサイクル</t>
    <phoneticPr fontId="1"/>
  </si>
  <si>
    <t>部材</t>
    <rPh sb="0" eb="2">
      <t>ブザイ</t>
    </rPh>
    <phoneticPr fontId="1"/>
  </si>
  <si>
    <t>SUMC90Y100-150</t>
    <phoneticPr fontId="1"/>
  </si>
  <si>
    <t>SUMC90Y100-200</t>
    <phoneticPr fontId="1"/>
  </si>
  <si>
    <t>SK150-1</t>
    <phoneticPr fontId="1"/>
  </si>
  <si>
    <t>SK200-1</t>
    <phoneticPr fontId="1"/>
  </si>
  <si>
    <t>KT150</t>
    <phoneticPr fontId="1"/>
  </si>
  <si>
    <t>KT200</t>
    <phoneticPr fontId="1"/>
  </si>
  <si>
    <t>UC100×75×50</t>
    <phoneticPr fontId="1"/>
  </si>
  <si>
    <t>SUMC-JB</t>
    <phoneticPr fontId="1"/>
  </si>
  <si>
    <t>SUMC-150JB</t>
    <phoneticPr fontId="1"/>
  </si>
  <si>
    <t>SUMC-200JB</t>
    <phoneticPr fontId="1"/>
  </si>
  <si>
    <t>SF54-SOP60Ⅱ</t>
    <phoneticPr fontId="1"/>
  </si>
  <si>
    <t>SF54-SOPH60Ⅱ</t>
    <phoneticPr fontId="1"/>
  </si>
  <si>
    <t>SF54-MFH60</t>
    <phoneticPr fontId="1"/>
  </si>
  <si>
    <t>SUMC-SOP30</t>
    <phoneticPr fontId="1"/>
  </si>
  <si>
    <t>SUMC-SOPH30</t>
    <phoneticPr fontId="1"/>
  </si>
  <si>
    <t>AN200BKE700×1300</t>
    <phoneticPr fontId="1"/>
  </si>
  <si>
    <t>AN200BKE700×1600</t>
    <phoneticPr fontId="1"/>
  </si>
  <si>
    <t>AN200BKE350×1200</t>
    <phoneticPr fontId="1"/>
  </si>
  <si>
    <t>AN200BKE350×1600</t>
    <phoneticPr fontId="1"/>
  </si>
  <si>
    <t>部材重量</t>
    <rPh sb="0" eb="2">
      <t>ブザイ</t>
    </rPh>
    <rPh sb="2" eb="4">
      <t>ジュウリョウ</t>
    </rPh>
    <phoneticPr fontId="1"/>
  </si>
  <si>
    <t>総重量</t>
    <rPh sb="0" eb="3">
      <t>ソウジュウリョウ</t>
    </rPh>
    <phoneticPr fontId="1"/>
  </si>
  <si>
    <t>PVC</t>
    <phoneticPr fontId="1"/>
  </si>
  <si>
    <t>PP</t>
    <phoneticPr fontId="1"/>
  </si>
  <si>
    <t>SUS</t>
    <phoneticPr fontId="1"/>
  </si>
  <si>
    <t>R-PP</t>
    <phoneticPr fontId="1"/>
  </si>
  <si>
    <t>ﾎﾟﾘｴｽﾃﾙ</t>
    <phoneticPr fontId="1"/>
  </si>
  <si>
    <t>(kg)</t>
    <phoneticPr fontId="1"/>
  </si>
  <si>
    <t>(%)</t>
    <phoneticPr fontId="1"/>
  </si>
  <si>
    <t>300H</t>
    <phoneticPr fontId="1"/>
  </si>
  <si>
    <t>B</t>
    <phoneticPr fontId="1"/>
  </si>
  <si>
    <t>重量</t>
    <rPh sb="0" eb="2">
      <t>ジュウリョウ</t>
    </rPh>
    <phoneticPr fontId="1"/>
  </si>
  <si>
    <t>L</t>
    <phoneticPr fontId="1"/>
  </si>
  <si>
    <t>６00H</t>
    <phoneticPr fontId="1"/>
  </si>
  <si>
    <t>B</t>
    <phoneticPr fontId="1"/>
  </si>
  <si>
    <t>No.</t>
    <phoneticPr fontId="1"/>
  </si>
  <si>
    <t>No.</t>
    <phoneticPr fontId="1"/>
  </si>
  <si>
    <t>単位設計</t>
    <rPh sb="0" eb="2">
      <t>タンイ</t>
    </rPh>
    <rPh sb="2" eb="4">
      <t>セッケイ</t>
    </rPh>
    <phoneticPr fontId="1"/>
  </si>
  <si>
    <t>部材の</t>
    <rPh sb="0" eb="2">
      <t>ブザイ</t>
    </rPh>
    <phoneticPr fontId="1"/>
  </si>
  <si>
    <t>施設高さ</t>
    <phoneticPr fontId="1"/>
  </si>
  <si>
    <t>土壌の
飽和透水係数</t>
    <rPh sb="0" eb="2">
      <t>ドジョウ</t>
    </rPh>
    <rPh sb="4" eb="6">
      <t>ホウワ</t>
    </rPh>
    <rPh sb="6" eb="8">
      <t>トウスイ</t>
    </rPh>
    <rPh sb="8" eb="10">
      <t>ケイスウ</t>
    </rPh>
    <phoneticPr fontId="1"/>
  </si>
  <si>
    <t>浸透量</t>
    <rPh sb="0" eb="2">
      <t>シントウ</t>
    </rPh>
    <rPh sb="2" eb="3">
      <t>リョウ</t>
    </rPh>
    <phoneticPr fontId="1"/>
  </si>
  <si>
    <t>SUMC-JB</t>
    <phoneticPr fontId="1"/>
  </si>
  <si>
    <t>SUMC-150JB</t>
    <phoneticPr fontId="1"/>
  </si>
  <si>
    <t>SUMC-200JB</t>
    <phoneticPr fontId="1"/>
  </si>
  <si>
    <t>SF54-SOP60Ⅱ</t>
    <phoneticPr fontId="1"/>
  </si>
  <si>
    <t>SF54-SOPH60Ⅱ</t>
    <phoneticPr fontId="1"/>
  </si>
  <si>
    <t>SF54-MFH60</t>
    <phoneticPr fontId="1"/>
  </si>
  <si>
    <t>SUMC-SOP30</t>
    <phoneticPr fontId="1"/>
  </si>
  <si>
    <t>SUMC-SOPH30</t>
    <phoneticPr fontId="1"/>
  </si>
  <si>
    <t>合計容積</t>
    <rPh sb="0" eb="2">
      <t>ゴウケイ</t>
    </rPh>
    <rPh sb="2" eb="4">
      <t>ヨウセキ</t>
    </rPh>
    <phoneticPr fontId="1"/>
  </si>
  <si>
    <t xml:space="preserve"> </t>
    <phoneticPr fontId="1"/>
  </si>
  <si>
    <t>R-PP</t>
    <phoneticPr fontId="1"/>
  </si>
  <si>
    <r>
      <t>(m</t>
    </r>
    <r>
      <rPr>
        <vertAlign val="superscript"/>
        <sz val="8"/>
        <rFont val="ＭＳ Ｐゴシック"/>
        <family val="3"/>
        <charset val="128"/>
      </rPr>
      <t>3</t>
    </r>
    <r>
      <rPr>
        <sz val="8"/>
        <rFont val="ＭＳ Ｐゴシック"/>
        <family val="3"/>
        <charset val="128"/>
      </rPr>
      <t>)</t>
    </r>
    <phoneticPr fontId="1"/>
  </si>
  <si>
    <t>(m)</t>
    <phoneticPr fontId="1"/>
  </si>
  <si>
    <t>(%)</t>
    <phoneticPr fontId="1"/>
  </si>
  <si>
    <t>(L)</t>
    <phoneticPr fontId="1"/>
  </si>
  <si>
    <t>(hr)</t>
    <phoneticPr fontId="1"/>
  </si>
  <si>
    <t>(m2)</t>
    <phoneticPr fontId="1"/>
  </si>
  <si>
    <r>
      <t>(m</t>
    </r>
    <r>
      <rPr>
        <vertAlign val="superscript"/>
        <sz val="8"/>
        <rFont val="ＭＳ Ｐゴシック"/>
        <family val="3"/>
        <charset val="128"/>
      </rPr>
      <t>3</t>
    </r>
    <r>
      <rPr>
        <sz val="8"/>
        <rFont val="ＭＳ Ｐゴシック"/>
        <family val="3"/>
        <charset val="128"/>
      </rPr>
      <t>/h/個)</t>
    </r>
    <rPh sb="6" eb="7">
      <t>コ</t>
    </rPh>
    <phoneticPr fontId="1"/>
  </si>
  <si>
    <t>重量（kg)</t>
    <rPh sb="0" eb="2">
      <t>ジュウリョウ</t>
    </rPh>
    <phoneticPr fontId="1"/>
  </si>
  <si>
    <r>
      <t>容積(m</t>
    </r>
    <r>
      <rPr>
        <vertAlign val="superscript"/>
        <sz val="8"/>
        <rFont val="ＭＳ Ｐゴシック"/>
        <family val="3"/>
        <charset val="128"/>
      </rPr>
      <t>3</t>
    </r>
    <r>
      <rPr>
        <sz val="8"/>
        <rFont val="ＭＳ Ｐゴシック"/>
        <family val="3"/>
        <charset val="128"/>
      </rPr>
      <t>)</t>
    </r>
    <rPh sb="0" eb="2">
      <t>ヨウセキ</t>
    </rPh>
    <phoneticPr fontId="1"/>
  </si>
  <si>
    <t>300H</t>
    <phoneticPr fontId="1"/>
  </si>
  <si>
    <t>B</t>
    <phoneticPr fontId="1"/>
  </si>
  <si>
    <t>L</t>
    <phoneticPr fontId="1"/>
  </si>
  <si>
    <t>６00H</t>
    <phoneticPr fontId="1"/>
  </si>
  <si>
    <t>B</t>
    <phoneticPr fontId="1"/>
  </si>
  <si>
    <t>(m/s)</t>
    <phoneticPr fontId="1"/>
  </si>
  <si>
    <t>係数</t>
    <rPh sb="0" eb="2">
      <t>ケイスウ</t>
    </rPh>
    <phoneticPr fontId="1"/>
  </si>
  <si>
    <t>a</t>
    <phoneticPr fontId="1"/>
  </si>
  <si>
    <t xml:space="preserve"> </t>
    <phoneticPr fontId="1"/>
  </si>
  <si>
    <t>b</t>
    <phoneticPr fontId="1"/>
  </si>
  <si>
    <t>c</t>
    <phoneticPr fontId="1"/>
  </si>
  <si>
    <t>　</t>
    <phoneticPr fontId="1"/>
  </si>
  <si>
    <t>Q</t>
    <phoneticPr fontId="1"/>
  </si>
  <si>
    <t>kf</t>
    <phoneticPr fontId="1"/>
  </si>
  <si>
    <t>k0</t>
    <phoneticPr fontId="1"/>
  </si>
  <si>
    <t>H</t>
    <phoneticPr fontId="1"/>
  </si>
  <si>
    <t>L</t>
    <phoneticPr fontId="1"/>
  </si>
  <si>
    <t>W</t>
    <phoneticPr fontId="1"/>
  </si>
  <si>
    <t>施設幅</t>
    <phoneticPr fontId="1"/>
  </si>
  <si>
    <t>　　　　　　係数 c=2.858*W-0.283</t>
    <rPh sb="6" eb="8">
      <t>ケイスウ</t>
    </rPh>
    <phoneticPr fontId="1"/>
  </si>
  <si>
    <t>-</t>
    <phoneticPr fontId="1"/>
  </si>
  <si>
    <t>(m/hr)</t>
    <phoneticPr fontId="1"/>
  </si>
  <si>
    <t>※　　　　　は透水シートの使用料未確認の為、数値を入力していません。</t>
    <rPh sb="7" eb="9">
      <t>トウスイ</t>
    </rPh>
    <rPh sb="13" eb="16">
      <t>シヨウリョウ</t>
    </rPh>
    <rPh sb="16" eb="19">
      <t>ミカクニン</t>
    </rPh>
    <rPh sb="20" eb="21">
      <t>タメ</t>
    </rPh>
    <rPh sb="22" eb="24">
      <t>スウチ</t>
    </rPh>
    <rPh sb="25" eb="27">
      <t>ニュウリョク</t>
    </rPh>
    <phoneticPr fontId="1"/>
  </si>
  <si>
    <t>●リサイクル率計算結果一覧</t>
    <rPh sb="6" eb="7">
      <t>リツ</t>
    </rPh>
    <rPh sb="7" eb="9">
      <t>ケイサン</t>
    </rPh>
    <rPh sb="9" eb="11">
      <t>ケッカ</t>
    </rPh>
    <rPh sb="11" eb="13">
      <t>イチラン</t>
    </rPh>
    <phoneticPr fontId="1"/>
  </si>
  <si>
    <t>●各種計算結果一覧</t>
    <rPh sb="1" eb="3">
      <t>カクシュ</t>
    </rPh>
    <rPh sb="3" eb="5">
      <t>ケイサン</t>
    </rPh>
    <rPh sb="5" eb="7">
      <t>ケッカ</t>
    </rPh>
    <rPh sb="7" eb="9">
      <t>イチラン</t>
    </rPh>
    <phoneticPr fontId="1"/>
  </si>
  <si>
    <t>B</t>
    <phoneticPr fontId="1"/>
  </si>
  <si>
    <t>６00H</t>
    <phoneticPr fontId="1"/>
  </si>
  <si>
    <t>●雨水貯留浸透ユニット下部　各種計算結果一覧</t>
    <rPh sb="1" eb="3">
      <t>ウスイ</t>
    </rPh>
    <rPh sb="3" eb="5">
      <t>チョリュウ</t>
    </rPh>
    <rPh sb="5" eb="7">
      <t>シントウ</t>
    </rPh>
    <rPh sb="11" eb="13">
      <t>カブ</t>
    </rPh>
    <rPh sb="14" eb="16">
      <t>カクシュ</t>
    </rPh>
    <rPh sb="16" eb="18">
      <t>ケイサン</t>
    </rPh>
    <rPh sb="18" eb="20">
      <t>ケッカ</t>
    </rPh>
    <rPh sb="20" eb="22">
      <t>イチラン</t>
    </rPh>
    <phoneticPr fontId="1"/>
  </si>
  <si>
    <t>No.</t>
    <phoneticPr fontId="1"/>
  </si>
  <si>
    <t>No.</t>
    <phoneticPr fontId="1"/>
  </si>
  <si>
    <t>重量(kg)</t>
    <rPh sb="0" eb="2">
      <t>ジュウリョウ</t>
    </rPh>
    <phoneticPr fontId="1"/>
  </si>
  <si>
    <t>K0(m/s)</t>
    <phoneticPr fontId="1"/>
  </si>
  <si>
    <t>設計</t>
    <rPh sb="0" eb="2">
      <t>セッケイ</t>
    </rPh>
    <phoneticPr fontId="1"/>
  </si>
  <si>
    <t>処理量</t>
    <rPh sb="0" eb="2">
      <t>ショリ</t>
    </rPh>
    <rPh sb="2" eb="3">
      <t>リョウ</t>
    </rPh>
    <phoneticPr fontId="1"/>
  </si>
  <si>
    <r>
      <t>設計処理量[m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/h/個]＝空隙貯留量＋単位設計浸透量</t>
    </r>
    <rPh sb="0" eb="2">
      <t>セッケイ</t>
    </rPh>
    <rPh sb="2" eb="4">
      <t>ショリ</t>
    </rPh>
    <rPh sb="4" eb="5">
      <t>リョウ</t>
    </rPh>
    <rPh sb="14" eb="16">
      <t>クウゲキ</t>
    </rPh>
    <rPh sb="16" eb="18">
      <t>チョリュウ</t>
    </rPh>
    <rPh sb="18" eb="19">
      <t>リョウ</t>
    </rPh>
    <rPh sb="20" eb="22">
      <t>タンイ</t>
    </rPh>
    <rPh sb="22" eb="24">
      <t>セッケイ</t>
    </rPh>
    <rPh sb="24" eb="26">
      <t>シントウ</t>
    </rPh>
    <rPh sb="26" eb="27">
      <t>リョウ</t>
    </rPh>
    <phoneticPr fontId="1"/>
  </si>
  <si>
    <t>SUMC3B11-150</t>
  </si>
  <si>
    <t>SUMC3B13-150</t>
  </si>
  <si>
    <t>SUMC3B14-150</t>
  </si>
  <si>
    <t xml:space="preserve"> SUMC3B22-150</t>
  </si>
  <si>
    <t xml:space="preserve"> SUMC3B23-150</t>
  </si>
  <si>
    <t xml:space="preserve"> SUMC3B24-150</t>
  </si>
  <si>
    <t xml:space="preserve"> SUMC3B33-150</t>
  </si>
  <si>
    <t xml:space="preserve"> SUMC3B34-150</t>
  </si>
  <si>
    <t xml:space="preserve"> SUMC3L22-150</t>
  </si>
  <si>
    <t xml:space="preserve"> SUMC3L23-150</t>
  </si>
  <si>
    <t xml:space="preserve"> SUMC3L24-150</t>
  </si>
  <si>
    <t xml:space="preserve"> SUMC3L33-150</t>
  </si>
  <si>
    <t xml:space="preserve"> SUMC3L34-150</t>
  </si>
  <si>
    <t>SUMC6B11-150</t>
  </si>
  <si>
    <t>SUMC6B12-150</t>
  </si>
  <si>
    <t>SUMC6B13-150</t>
  </si>
  <si>
    <t>SUMC6B14-150</t>
  </si>
  <si>
    <t xml:space="preserve"> SUMC6B22-150</t>
  </si>
  <si>
    <t xml:space="preserve"> SUMC6B23-150</t>
  </si>
  <si>
    <t xml:space="preserve"> SUMC6B24-150</t>
  </si>
  <si>
    <t xml:space="preserve"> SUMC6B33-150</t>
  </si>
  <si>
    <t xml:space="preserve"> SUMC6B34-150</t>
  </si>
  <si>
    <t xml:space="preserve"> SUMC6L22-150</t>
  </si>
  <si>
    <t xml:space="preserve"> SUMC6L23-150</t>
  </si>
  <si>
    <t xml:space="preserve"> SUMC6L24-150</t>
  </si>
  <si>
    <t xml:space="preserve"> SUMC6L33-150</t>
  </si>
  <si>
    <t xml:space="preserve"> SUMC6L34-150</t>
  </si>
  <si>
    <t>SUMC3B12-150</t>
  </si>
  <si>
    <t>SUMC3B12-200</t>
  </si>
  <si>
    <t>SUMC3B13-200</t>
  </si>
  <si>
    <t>SUMC3B14-200</t>
  </si>
  <si>
    <t xml:space="preserve"> SUMC3B22-200</t>
  </si>
  <si>
    <t xml:space="preserve"> SUMC3B23-200</t>
  </si>
  <si>
    <t xml:space="preserve"> SUMC3B24-200</t>
  </si>
  <si>
    <t xml:space="preserve"> SUMC3B33-200</t>
  </si>
  <si>
    <t xml:space="preserve"> SUMC3B34-200</t>
  </si>
  <si>
    <t xml:space="preserve"> SUMC3L22-200</t>
  </si>
  <si>
    <t xml:space="preserve"> SUMC3L23-200</t>
  </si>
  <si>
    <t xml:space="preserve"> SUMC3L24-200</t>
  </si>
  <si>
    <t xml:space="preserve"> SUMC3L33-200</t>
  </si>
  <si>
    <t xml:space="preserve"> SUMC3L34-200</t>
  </si>
  <si>
    <t>SUMC6B11-200</t>
  </si>
  <si>
    <t>SUMC6B12-200</t>
  </si>
  <si>
    <t>SUMC6B13-200</t>
  </si>
  <si>
    <t>SUMC6B14-200</t>
  </si>
  <si>
    <t xml:space="preserve"> SUMC6B22-200</t>
  </si>
  <si>
    <t xml:space="preserve"> SUMC6B23-200</t>
  </si>
  <si>
    <t xml:space="preserve"> SUMC6B24-200</t>
  </si>
  <si>
    <t xml:space="preserve"> SUMC6B33-200</t>
  </si>
  <si>
    <t xml:space="preserve"> SUMC6B34-200</t>
  </si>
  <si>
    <t xml:space="preserve"> SUMC6L22-200</t>
  </si>
  <si>
    <t xml:space="preserve"> SUMC6L23-200</t>
  </si>
  <si>
    <t xml:space="preserve"> SUMC6L24-200</t>
  </si>
  <si>
    <t xml:space="preserve"> SUMC6L33-200</t>
  </si>
  <si>
    <t xml:space="preserve"> SUMC6L34-200</t>
  </si>
  <si>
    <t>SUMC3B11-200</t>
  </si>
  <si>
    <r>
      <t>（ｍ</t>
    </r>
    <r>
      <rPr>
        <vertAlign val="superscript"/>
        <sz val="12"/>
        <rFont val="ＭＳ ゴシック"/>
        <family val="3"/>
        <charset val="128"/>
      </rPr>
      <t>３</t>
    </r>
    <r>
      <rPr>
        <sz val="12"/>
        <rFont val="ＭＳ ゴシック"/>
        <family val="3"/>
        <charset val="128"/>
      </rPr>
      <t>/ｈ/個）</t>
    </r>
    <rPh sb="6" eb="7">
      <t>コ</t>
    </rPh>
    <phoneticPr fontId="1"/>
  </si>
  <si>
    <r>
      <t>基準浸透量：Qf[m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/h]＝Kf*K0*60*60</t>
    </r>
    <rPh sb="0" eb="2">
      <t>キジュン</t>
    </rPh>
    <rPh sb="2" eb="4">
      <t>シントウ</t>
    </rPh>
    <rPh sb="4" eb="5">
      <t>リョウ</t>
    </rPh>
    <phoneticPr fontId="1"/>
  </si>
  <si>
    <r>
      <t>単位設計浸透量：Q[m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/h/個]＝Qf*C</t>
    </r>
    <rPh sb="0" eb="2">
      <t>タンイ</t>
    </rPh>
    <rPh sb="2" eb="4">
      <t>セッケイ</t>
    </rPh>
    <rPh sb="4" eb="6">
      <t>シントウ</t>
    </rPh>
    <rPh sb="6" eb="7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</si>
</sst>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7" formatCode="0.000_ "/>
    <numFmt numFmtId="178" formatCode="0.0000_ "/>
    <numFmt numFmtId="187" formatCode="0.00_ "/>
    <numFmt numFmtId="188" formatCode="0_ "/>
    <numFmt numFmtId="189" formatCode="0.00_);[Red]\(0.00\)"/>
    <numFmt numFmtId="190" formatCode="0.000_);[Red]\(0.000\)"/>
    <numFmt numFmtId="191" formatCode="0.0000_);[Red]\(0.0000\)"/>
    <numFmt numFmtId="193" formatCode="0.00000_);[Red]\(0.00000\)"/>
    <numFmt numFmtId="195" formatCode="0_);[Red]\(0\)"/>
    <numFmt numFmtId="196" formatCode="0.0E+00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8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18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89" fontId="3" fillId="0" borderId="0" xfId="0" applyNumberFormat="1" applyFont="1" applyFill="1" applyBorder="1" applyAlignment="1">
      <alignment horizontal="center"/>
    </xf>
    <xf numFmtId="19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189" fontId="4" fillId="0" borderId="0" xfId="0" applyNumberFormat="1" applyFont="1" applyFill="1" applyBorder="1" applyAlignment="1">
      <alignment horizontal="center"/>
    </xf>
    <xf numFmtId="190" fontId="4" fillId="0" borderId="0" xfId="0" applyNumberFormat="1" applyFont="1" applyFill="1" applyBorder="1" applyAlignment="1">
      <alignment horizontal="center"/>
    </xf>
    <xf numFmtId="177" fontId="4" fillId="0" borderId="0" xfId="0" applyNumberFormat="1" applyFont="1" applyFill="1" applyBorder="1" applyAlignment="1">
      <alignment horizontal="center"/>
    </xf>
    <xf numFmtId="187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177" fontId="3" fillId="0" borderId="0" xfId="0" applyNumberFormat="1" applyFont="1" applyFill="1" applyBorder="1" applyAlignment="1">
      <alignment horizontal="center"/>
    </xf>
    <xf numFmtId="187" fontId="3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189" fontId="7" fillId="0" borderId="0" xfId="0" applyNumberFormat="1" applyFont="1" applyFill="1" applyBorder="1" applyAlignment="1">
      <alignment horizontal="center" vertical="center"/>
    </xf>
    <xf numFmtId="18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90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87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19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1" fillId="0" borderId="0" xfId="0" applyFont="1" applyFill="1" applyBorder="1"/>
    <xf numFmtId="190" fontId="3" fillId="0" borderId="0" xfId="0" applyNumberFormat="1" applyFont="1" applyFill="1" applyBorder="1"/>
    <xf numFmtId="0" fontId="13" fillId="0" borderId="0" xfId="0" applyFont="1" applyBorder="1" applyAlignment="1"/>
    <xf numFmtId="0" fontId="13" fillId="0" borderId="0" xfId="0" applyFont="1" applyBorder="1" applyAlignment="1">
      <alignment shrinkToFit="1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95" fontId="15" fillId="0" borderId="0" xfId="0" applyNumberFormat="1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95" fontId="15" fillId="3" borderId="6" xfId="0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95" fontId="15" fillId="3" borderId="9" xfId="0" applyNumberFormat="1" applyFont="1" applyFill="1" applyBorder="1" applyAlignment="1">
      <alignment horizontal="center" vertical="center"/>
    </xf>
    <xf numFmtId="195" fontId="15" fillId="0" borderId="2" xfId="0" applyNumberFormat="1" applyFont="1" applyBorder="1" applyAlignment="1">
      <alignment horizontal="center" vertical="center"/>
    </xf>
    <xf numFmtId="195" fontId="13" fillId="0" borderId="2" xfId="0" applyNumberFormat="1" applyFont="1" applyBorder="1" applyAlignment="1">
      <alignment horizontal="center" vertical="center" shrinkToFit="1"/>
    </xf>
    <xf numFmtId="195" fontId="13" fillId="2" borderId="2" xfId="0" applyNumberFormat="1" applyFont="1" applyFill="1" applyBorder="1" applyAlignment="1">
      <alignment horizontal="center" vertical="center" shrinkToFit="1"/>
    </xf>
    <xf numFmtId="195" fontId="13" fillId="0" borderId="2" xfId="0" applyNumberFormat="1" applyFont="1" applyFill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/>
    </xf>
    <xf numFmtId="187" fontId="13" fillId="0" borderId="10" xfId="0" applyNumberFormat="1" applyFont="1" applyBorder="1" applyAlignment="1">
      <alignment horizontal="center" vertical="center" shrinkToFit="1"/>
    </xf>
    <xf numFmtId="187" fontId="13" fillId="2" borderId="10" xfId="0" applyNumberFormat="1" applyFont="1" applyFill="1" applyBorder="1" applyAlignment="1">
      <alignment horizontal="center" vertical="center" shrinkToFit="1"/>
    </xf>
    <xf numFmtId="187" fontId="13" fillId="0" borderId="10" xfId="0" applyNumberFormat="1" applyFont="1" applyFill="1" applyBorder="1" applyAlignment="1">
      <alignment horizontal="center" vertical="center" shrinkToFit="1"/>
    </xf>
    <xf numFmtId="195" fontId="15" fillId="0" borderId="11" xfId="0" applyNumberFormat="1" applyFont="1" applyBorder="1" applyAlignment="1">
      <alignment horizontal="center" vertical="center"/>
    </xf>
    <xf numFmtId="195" fontId="13" fillId="0" borderId="11" xfId="0" applyNumberFormat="1" applyFont="1" applyBorder="1" applyAlignment="1">
      <alignment horizontal="center" vertical="center" shrinkToFit="1"/>
    </xf>
    <xf numFmtId="195" fontId="13" fillId="2" borderId="11" xfId="0" applyNumberFormat="1" applyFont="1" applyFill="1" applyBorder="1" applyAlignment="1">
      <alignment horizontal="center" vertical="center" shrinkToFit="1"/>
    </xf>
    <xf numFmtId="195" fontId="13" fillId="0" borderId="11" xfId="0" applyNumberFormat="1" applyFont="1" applyFill="1" applyBorder="1" applyAlignment="1">
      <alignment horizontal="center" vertical="center" shrinkToFit="1"/>
    </xf>
    <xf numFmtId="195" fontId="13" fillId="4" borderId="11" xfId="0" applyNumberFormat="1" applyFont="1" applyFill="1" applyBorder="1" applyAlignment="1">
      <alignment horizontal="center" vertical="center" shrinkToFit="1"/>
    </xf>
    <xf numFmtId="187" fontId="13" fillId="4" borderId="10" xfId="0" applyNumberFormat="1" applyFont="1" applyFill="1" applyBorder="1" applyAlignment="1">
      <alignment horizontal="center" vertical="center" shrinkToFit="1"/>
    </xf>
    <xf numFmtId="187" fontId="13" fillId="0" borderId="7" xfId="0" applyNumberFormat="1" applyFont="1" applyBorder="1" applyAlignment="1">
      <alignment horizontal="center" vertical="center" shrinkToFit="1"/>
    </xf>
    <xf numFmtId="187" fontId="13" fillId="2" borderId="7" xfId="0" applyNumberFormat="1" applyFont="1" applyFill="1" applyBorder="1" applyAlignment="1">
      <alignment horizontal="center" vertical="center" shrinkToFit="1"/>
    </xf>
    <xf numFmtId="187" fontId="13" fillId="4" borderId="7" xfId="0" applyNumberFormat="1" applyFont="1" applyFill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/>
    </xf>
    <xf numFmtId="187" fontId="13" fillId="0" borderId="0" xfId="0" applyNumberFormat="1" applyFont="1" applyBorder="1" applyAlignment="1">
      <alignment horizontal="center" vertical="center" shrinkToFit="1"/>
    </xf>
    <xf numFmtId="187" fontId="13" fillId="0" borderId="0" xfId="0" applyNumberFormat="1" applyFont="1" applyFill="1" applyBorder="1" applyAlignment="1">
      <alignment horizontal="center" vertical="center" shrinkToFit="1"/>
    </xf>
    <xf numFmtId="195" fontId="15" fillId="0" borderId="0" xfId="0" applyNumberFormat="1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/>
    </xf>
    <xf numFmtId="195" fontId="15" fillId="0" borderId="12" xfId="0" applyNumberFormat="1" applyFont="1" applyFill="1" applyBorder="1" applyAlignment="1">
      <alignment horizontal="center" vertical="center"/>
    </xf>
    <xf numFmtId="195" fontId="15" fillId="0" borderId="5" xfId="0" applyNumberFormat="1" applyFont="1" applyFill="1" applyBorder="1" applyAlignment="1">
      <alignment horizontal="center" vertical="center"/>
    </xf>
    <xf numFmtId="187" fontId="13" fillId="0" borderId="4" xfId="0" applyNumberFormat="1" applyFont="1" applyFill="1" applyBorder="1" applyAlignment="1">
      <alignment horizontal="center" vertical="center" shrinkToFit="1"/>
    </xf>
    <xf numFmtId="178" fontId="13" fillId="0" borderId="7" xfId="0" applyNumberFormat="1" applyFont="1" applyFill="1" applyBorder="1" applyAlignment="1">
      <alignment horizontal="center" vertical="center" shrinkToFit="1"/>
    </xf>
    <xf numFmtId="178" fontId="13" fillId="0" borderId="10" xfId="0" applyNumberFormat="1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95" fontId="15" fillId="0" borderId="2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195" fontId="15" fillId="0" borderId="11" xfId="0" applyNumberFormat="1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195" fontId="15" fillId="5" borderId="6" xfId="0" applyNumberFormat="1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195" fontId="15" fillId="6" borderId="5" xfId="0" applyNumberFormat="1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195" fontId="15" fillId="7" borderId="5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195" fontId="15" fillId="4" borderId="5" xfId="0" applyNumberFormat="1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195" fontId="15" fillId="2" borderId="12" xfId="0" applyNumberFormat="1" applyFont="1" applyFill="1" applyBorder="1" applyAlignment="1">
      <alignment horizontal="center" vertical="center"/>
    </xf>
    <xf numFmtId="195" fontId="15" fillId="2" borderId="5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/>
    </xf>
    <xf numFmtId="0" fontId="5" fillId="0" borderId="15" xfId="0" applyFont="1" applyFill="1" applyBorder="1" applyAlignment="1"/>
    <xf numFmtId="189" fontId="5" fillId="0" borderId="15" xfId="0" applyNumberFormat="1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 vertical="center" shrinkToFit="1"/>
    </xf>
    <xf numFmtId="190" fontId="5" fillId="7" borderId="15" xfId="0" applyNumberFormat="1" applyFont="1" applyFill="1" applyBorder="1" applyAlignment="1">
      <alignment horizontal="center" vertical="center" shrinkToFit="1"/>
    </xf>
    <xf numFmtId="0" fontId="5" fillId="6" borderId="1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/>
    </xf>
    <xf numFmtId="189" fontId="5" fillId="0" borderId="5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 shrinkToFit="1"/>
    </xf>
    <xf numFmtId="190" fontId="5" fillId="7" borderId="5" xfId="0" applyNumberFormat="1" applyFont="1" applyFill="1" applyBorder="1" applyAlignment="1">
      <alignment horizontal="center" vertical="center" shrinkToFit="1"/>
    </xf>
    <xf numFmtId="0" fontId="5" fillId="6" borderId="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/>
    </xf>
    <xf numFmtId="0" fontId="5" fillId="0" borderId="16" xfId="0" applyFont="1" applyFill="1" applyBorder="1" applyAlignment="1"/>
    <xf numFmtId="189" fontId="5" fillId="0" borderId="16" xfId="0" applyNumberFormat="1" applyFont="1" applyFill="1" applyBorder="1" applyAlignment="1">
      <alignment horizontal="center"/>
    </xf>
    <xf numFmtId="189" fontId="5" fillId="2" borderId="16" xfId="0" applyNumberFormat="1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190" fontId="5" fillId="7" borderId="16" xfId="0" applyNumberFormat="1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10" fontId="5" fillId="3" borderId="17" xfId="0" applyNumberFormat="1" applyFont="1" applyFill="1" applyBorder="1" applyAlignment="1">
      <alignment horizontal="center"/>
    </xf>
    <xf numFmtId="195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90" fontId="18" fillId="0" borderId="0" xfId="0" applyNumberFormat="1" applyFont="1" applyFill="1" applyBorder="1" applyAlignment="1">
      <alignment horizontal="center" vertical="center"/>
    </xf>
    <xf numFmtId="188" fontId="18" fillId="0" borderId="0" xfId="0" applyNumberFormat="1" applyFont="1" applyFill="1" applyBorder="1" applyAlignment="1">
      <alignment horizontal="center" vertical="center"/>
    </xf>
    <xf numFmtId="196" fontId="18" fillId="0" borderId="0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shrinkToFit="1"/>
    </xf>
    <xf numFmtId="0" fontId="13" fillId="2" borderId="4" xfId="0" applyFont="1" applyFill="1" applyBorder="1" applyAlignment="1">
      <alignment horizontal="center" vertical="center" shrinkToFit="1"/>
    </xf>
    <xf numFmtId="0" fontId="14" fillId="2" borderId="4" xfId="0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187" fontId="13" fillId="0" borderId="7" xfId="0" applyNumberFormat="1" applyFont="1" applyFill="1" applyBorder="1" applyAlignment="1">
      <alignment horizontal="center" vertical="center" shrinkToFit="1"/>
    </xf>
    <xf numFmtId="11" fontId="3" fillId="0" borderId="0" xfId="0" applyNumberFormat="1" applyFont="1" applyFill="1" applyBorder="1"/>
    <xf numFmtId="196" fontId="3" fillId="0" borderId="0" xfId="0" applyNumberFormat="1" applyFont="1" applyFill="1" applyBorder="1"/>
    <xf numFmtId="11" fontId="3" fillId="0" borderId="0" xfId="0" applyNumberFormat="1" applyFont="1" applyFill="1" applyBorder="1" applyAlignment="1">
      <alignment horizontal="center"/>
    </xf>
    <xf numFmtId="196" fontId="3" fillId="0" borderId="0" xfId="0" applyNumberFormat="1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3" borderId="32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vertical="center" shrinkToFit="1"/>
    </xf>
    <xf numFmtId="189" fontId="5" fillId="2" borderId="15" xfId="0" applyNumberFormat="1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195" fontId="18" fillId="0" borderId="31" xfId="0" applyNumberFormat="1" applyFont="1" applyFill="1" applyBorder="1" applyAlignment="1">
      <alignment horizontal="center" vertical="center"/>
    </xf>
    <xf numFmtId="195" fontId="18" fillId="0" borderId="21" xfId="0" applyNumberFormat="1" applyFont="1" applyFill="1" applyBorder="1" applyAlignment="1">
      <alignment horizontal="center" vertical="center"/>
    </xf>
    <xf numFmtId="195" fontId="18" fillId="0" borderId="22" xfId="0" applyNumberFormat="1" applyFont="1" applyFill="1" applyBorder="1" applyAlignment="1">
      <alignment horizontal="center" vertical="center"/>
    </xf>
    <xf numFmtId="195" fontId="18" fillId="0" borderId="16" xfId="0" applyNumberFormat="1" applyFont="1" applyFill="1" applyBorder="1" applyAlignment="1">
      <alignment horizontal="center" vertical="center"/>
    </xf>
    <xf numFmtId="195" fontId="18" fillId="0" borderId="1" xfId="0" applyNumberFormat="1" applyFont="1" applyFill="1" applyBorder="1" applyAlignment="1">
      <alignment horizontal="center" vertical="center"/>
    </xf>
    <xf numFmtId="188" fontId="18" fillId="2" borderId="1" xfId="0" applyNumberFormat="1" applyFont="1" applyFill="1" applyBorder="1" applyAlignment="1" applyProtection="1">
      <alignment horizontal="center" vertical="center"/>
      <protection hidden="1"/>
    </xf>
    <xf numFmtId="190" fontId="18" fillId="0" borderId="16" xfId="0" applyNumberFormat="1" applyFont="1" applyFill="1" applyBorder="1" applyAlignment="1">
      <alignment horizontal="center" vertical="center"/>
    </xf>
    <xf numFmtId="190" fontId="18" fillId="0" borderId="1" xfId="0" applyNumberFormat="1" applyFont="1" applyFill="1" applyBorder="1" applyAlignment="1">
      <alignment horizontal="center" vertical="center"/>
    </xf>
    <xf numFmtId="190" fontId="18" fillId="0" borderId="30" xfId="0" applyNumberFormat="1" applyFont="1" applyFill="1" applyBorder="1" applyAlignment="1">
      <alignment horizontal="center" vertical="center"/>
    </xf>
    <xf numFmtId="190" fontId="18" fillId="0" borderId="28" xfId="0" applyNumberFormat="1" applyFont="1" applyFill="1" applyBorder="1" applyAlignment="1">
      <alignment horizontal="center" vertical="center"/>
    </xf>
    <xf numFmtId="188" fontId="18" fillId="2" borderId="18" xfId="0" applyNumberFormat="1" applyFont="1" applyFill="1" applyBorder="1" applyAlignment="1" applyProtection="1">
      <alignment horizontal="center" vertical="center"/>
      <protection hidden="1"/>
    </xf>
    <xf numFmtId="195" fontId="18" fillId="0" borderId="18" xfId="0" applyNumberFormat="1" applyFont="1" applyFill="1" applyBorder="1" applyAlignment="1">
      <alignment horizontal="center" vertical="center"/>
    </xf>
    <xf numFmtId="190" fontId="18" fillId="0" borderId="18" xfId="0" applyNumberFormat="1" applyFont="1" applyFill="1" applyBorder="1" applyAlignment="1">
      <alignment horizontal="center" vertical="center"/>
    </xf>
    <xf numFmtId="190" fontId="18" fillId="0" borderId="29" xfId="0" applyNumberFormat="1" applyFont="1" applyFill="1" applyBorder="1" applyAlignment="1">
      <alignment horizontal="center" vertical="center"/>
    </xf>
    <xf numFmtId="196" fontId="9" fillId="4" borderId="25" xfId="0" applyNumberFormat="1" applyFont="1" applyFill="1" applyBorder="1" applyAlignment="1" applyProtection="1">
      <alignment horizontal="center" vertical="center"/>
      <protection locked="0"/>
    </xf>
    <xf numFmtId="196" fontId="9" fillId="4" borderId="26" xfId="0" applyNumberFormat="1" applyFont="1" applyFill="1" applyBorder="1" applyAlignment="1" applyProtection="1">
      <alignment horizontal="center" vertical="center"/>
      <protection locked="0"/>
    </xf>
    <xf numFmtId="196" fontId="9" fillId="4" borderId="27" xfId="0" applyNumberFormat="1" applyFont="1" applyFill="1" applyBorder="1" applyAlignment="1" applyProtection="1">
      <alignment horizontal="center" vertical="center"/>
      <protection locked="0"/>
    </xf>
    <xf numFmtId="190" fontId="18" fillId="2" borderId="5" xfId="0" applyNumberFormat="1" applyFont="1" applyFill="1" applyBorder="1" applyAlignment="1" applyProtection="1">
      <alignment horizontal="center" vertical="center"/>
      <protection hidden="1"/>
    </xf>
    <xf numFmtId="195" fontId="18" fillId="2" borderId="5" xfId="0" applyNumberFormat="1" applyFont="1" applyFill="1" applyBorder="1" applyAlignment="1" applyProtection="1">
      <alignment horizontal="center" vertical="center"/>
      <protection hidden="1"/>
    </xf>
    <xf numFmtId="196" fontId="18" fillId="4" borderId="5" xfId="0" applyNumberFormat="1" applyFont="1" applyFill="1" applyBorder="1" applyAlignment="1" applyProtection="1">
      <alignment horizontal="center" vertical="center"/>
      <protection hidden="1"/>
    </xf>
    <xf numFmtId="195" fontId="18" fillId="2" borderId="23" xfId="0" applyNumberFormat="1" applyFont="1" applyFill="1" applyBorder="1" applyAlignment="1" applyProtection="1">
      <alignment horizontal="center" vertical="center"/>
      <protection hidden="1"/>
    </xf>
    <xf numFmtId="195" fontId="18" fillId="2" borderId="16" xfId="0" applyNumberFormat="1" applyFont="1" applyFill="1" applyBorder="1" applyAlignment="1" applyProtection="1">
      <alignment horizontal="center" vertical="center"/>
      <protection hidden="1"/>
    </xf>
    <xf numFmtId="196" fontId="18" fillId="4" borderId="23" xfId="0" applyNumberFormat="1" applyFont="1" applyFill="1" applyBorder="1" applyAlignment="1" applyProtection="1">
      <alignment horizontal="center" vertical="center"/>
      <protection hidden="1"/>
    </xf>
    <xf numFmtId="196" fontId="18" fillId="4" borderId="16" xfId="0" applyNumberFormat="1" applyFont="1" applyFill="1" applyBorder="1" applyAlignment="1" applyProtection="1">
      <alignment horizontal="center" vertical="center"/>
      <protection hidden="1"/>
    </xf>
    <xf numFmtId="195" fontId="18" fillId="3" borderId="17" xfId="0" applyNumberFormat="1" applyFont="1" applyFill="1" applyBorder="1" applyAlignment="1" applyProtection="1">
      <alignment horizontal="center" vertical="center"/>
      <protection hidden="1"/>
    </xf>
    <xf numFmtId="195" fontId="18" fillId="3" borderId="24" xfId="0" applyNumberFormat="1" applyFont="1" applyFill="1" applyBorder="1" applyAlignment="1" applyProtection="1">
      <alignment horizontal="center" vertical="center"/>
      <protection hidden="1"/>
    </xf>
    <xf numFmtId="190" fontId="18" fillId="2" borderId="23" xfId="0" applyNumberFormat="1" applyFont="1" applyFill="1" applyBorder="1" applyAlignment="1" applyProtection="1">
      <alignment horizontal="center" vertical="center"/>
      <protection hidden="1"/>
    </xf>
    <xf numFmtId="190" fontId="18" fillId="2" borderId="16" xfId="0" applyNumberFormat="1" applyFont="1" applyFill="1" applyBorder="1" applyAlignment="1" applyProtection="1">
      <alignment horizontal="center" vertical="center"/>
      <protection hidden="1"/>
    </xf>
    <xf numFmtId="195" fontId="18" fillId="0" borderId="1" xfId="0" applyNumberFormat="1" applyFont="1" applyFill="1" applyBorder="1" applyAlignment="1" applyProtection="1">
      <alignment horizontal="center" vertical="center"/>
      <protection hidden="1"/>
    </xf>
    <xf numFmtId="190" fontId="18" fillId="7" borderId="1" xfId="0" applyNumberFormat="1" applyFont="1" applyFill="1" applyBorder="1" applyAlignment="1" applyProtection="1">
      <alignment horizontal="center" vertical="center"/>
      <protection hidden="1"/>
    </xf>
    <xf numFmtId="190" fontId="18" fillId="6" borderId="1" xfId="0" applyNumberFormat="1" applyFont="1" applyFill="1" applyBorder="1" applyAlignment="1" applyProtection="1">
      <alignment horizontal="center" vertical="center"/>
      <protection hidden="1"/>
    </xf>
    <xf numFmtId="195" fontId="18" fillId="0" borderId="16" xfId="0" applyNumberFormat="1" applyFont="1" applyFill="1" applyBorder="1" applyAlignment="1" applyProtection="1">
      <alignment horizontal="center" vertical="center"/>
      <protection hidden="1"/>
    </xf>
    <xf numFmtId="195" fontId="18" fillId="0" borderId="23" xfId="0" applyNumberFormat="1" applyFont="1" applyFill="1" applyBorder="1" applyAlignment="1" applyProtection="1">
      <alignment horizontal="center" vertical="center"/>
      <protection hidden="1"/>
    </xf>
    <xf numFmtId="190" fontId="18" fillId="5" borderId="1" xfId="0" applyNumberFormat="1" applyFont="1" applyFill="1" applyBorder="1" applyAlignment="1" applyProtection="1">
      <alignment horizontal="center" vertical="center"/>
      <protection hidden="1"/>
    </xf>
    <xf numFmtId="190" fontId="18" fillId="7" borderId="16" xfId="0" applyNumberFormat="1" applyFont="1" applyFill="1" applyBorder="1" applyAlignment="1" applyProtection="1">
      <alignment horizontal="center" vertical="center"/>
      <protection hidden="1"/>
    </xf>
    <xf numFmtId="190" fontId="18" fillId="7" borderId="23" xfId="0" applyNumberFormat="1" applyFont="1" applyFill="1" applyBorder="1" applyAlignment="1" applyProtection="1">
      <alignment horizontal="center" vertical="center"/>
      <protection hidden="1"/>
    </xf>
    <xf numFmtId="190" fontId="18" fillId="6" borderId="16" xfId="0" applyNumberFormat="1" applyFont="1" applyFill="1" applyBorder="1" applyAlignment="1" applyProtection="1">
      <alignment horizontal="center" vertical="center"/>
      <protection hidden="1"/>
    </xf>
    <xf numFmtId="190" fontId="18" fillId="6" borderId="23" xfId="0" applyNumberFormat="1" applyFont="1" applyFill="1" applyBorder="1" applyAlignment="1" applyProtection="1">
      <alignment horizontal="center" vertical="center"/>
      <protection hidden="1"/>
    </xf>
    <xf numFmtId="190" fontId="18" fillId="5" borderId="16" xfId="0" applyNumberFormat="1" applyFont="1" applyFill="1" applyBorder="1" applyAlignment="1" applyProtection="1">
      <alignment horizontal="center" vertical="center"/>
      <protection hidden="1"/>
    </xf>
    <xf numFmtId="190" fontId="18" fillId="5" borderId="23" xfId="0" applyNumberFormat="1" applyFont="1" applyFill="1" applyBorder="1" applyAlignment="1" applyProtection="1">
      <alignment horizontal="center" vertical="center"/>
      <protection hidden="1"/>
    </xf>
    <xf numFmtId="195" fontId="18" fillId="3" borderId="19" xfId="0" applyNumberFormat="1" applyFont="1" applyFill="1" applyBorder="1" applyAlignment="1" applyProtection="1">
      <alignment horizontal="center" vertical="center"/>
      <protection hidden="1"/>
    </xf>
    <xf numFmtId="190" fontId="18" fillId="7" borderId="18" xfId="0" applyNumberFormat="1" applyFont="1" applyFill="1" applyBorder="1" applyAlignment="1" applyProtection="1">
      <alignment horizontal="center" vertical="center"/>
      <protection hidden="1"/>
    </xf>
    <xf numFmtId="190" fontId="18" fillId="6" borderId="18" xfId="0" applyNumberFormat="1" applyFont="1" applyFill="1" applyBorder="1" applyAlignment="1" applyProtection="1">
      <alignment horizontal="center" vertical="center"/>
      <protection hidden="1"/>
    </xf>
    <xf numFmtId="190" fontId="18" fillId="5" borderId="18" xfId="0" applyNumberFormat="1" applyFont="1" applyFill="1" applyBorder="1" applyAlignment="1" applyProtection="1">
      <alignment horizontal="center" vertical="center"/>
      <protection hidden="1"/>
    </xf>
    <xf numFmtId="195" fontId="18" fillId="3" borderId="20" xfId="0" applyNumberFormat="1" applyFont="1" applyFill="1" applyBorder="1" applyAlignment="1" applyProtection="1">
      <alignment horizontal="center" vertical="center"/>
      <protection hidden="1"/>
    </xf>
    <xf numFmtId="190" fontId="18" fillId="2" borderId="8" xfId="0" applyNumberFormat="1" applyFont="1" applyFill="1" applyBorder="1" applyAlignment="1" applyProtection="1">
      <alignment horizontal="center" vertical="center"/>
      <protection hidden="1"/>
    </xf>
    <xf numFmtId="195" fontId="18" fillId="2" borderId="8" xfId="0" applyNumberFormat="1" applyFont="1" applyFill="1" applyBorder="1" applyAlignment="1" applyProtection="1">
      <alignment horizontal="center" vertical="center"/>
      <protection hidden="1"/>
    </xf>
    <xf numFmtId="196" fontId="18" fillId="4" borderId="8" xfId="0" applyNumberFormat="1" applyFont="1" applyFill="1" applyBorder="1" applyAlignment="1" applyProtection="1">
      <alignment horizontal="center" vertical="center"/>
      <protection hidden="1"/>
    </xf>
    <xf numFmtId="195" fontId="18" fillId="0" borderId="18" xfId="0" applyNumberFormat="1" applyFont="1" applyFill="1" applyBorder="1" applyAlignment="1" applyProtection="1">
      <alignment horizontal="center" vertical="center"/>
      <protection hidden="1"/>
    </xf>
    <xf numFmtId="188" fontId="18" fillId="3" borderId="19" xfId="0" applyNumberFormat="1" applyFont="1" applyFill="1" applyBorder="1" applyAlignment="1" applyProtection="1">
      <alignment horizontal="center" vertical="center"/>
      <protection hidden="1"/>
    </xf>
    <xf numFmtId="190" fontId="5" fillId="0" borderId="1" xfId="0" applyNumberFormat="1" applyFont="1" applyFill="1" applyBorder="1" applyAlignment="1" applyProtection="1">
      <alignment horizontal="center" vertical="center" shrinkToFit="1"/>
      <protection hidden="1"/>
    </xf>
    <xf numFmtId="188" fontId="5" fillId="2" borderId="1" xfId="0" applyNumberFormat="1" applyFont="1" applyFill="1" applyBorder="1" applyAlignment="1" applyProtection="1">
      <alignment horizontal="center" vertical="center" shrinkToFit="1"/>
      <protection hidden="1"/>
    </xf>
    <xf numFmtId="190" fontId="5" fillId="2" borderId="1" xfId="0" applyNumberFormat="1" applyFont="1" applyFill="1" applyBorder="1" applyAlignment="1" applyProtection="1">
      <alignment horizontal="center" vertical="center" shrinkToFit="1"/>
      <protection hidden="1"/>
    </xf>
    <xf numFmtId="195" fontId="5" fillId="2" borderId="1" xfId="0" applyNumberFormat="1" applyFont="1" applyFill="1" applyBorder="1" applyAlignment="1" applyProtection="1">
      <alignment horizontal="center" vertical="center" shrinkToFit="1"/>
      <protection hidden="1"/>
    </xf>
    <xf numFmtId="188" fontId="18" fillId="3" borderId="20" xfId="0" applyNumberFormat="1" applyFont="1" applyFill="1" applyBorder="1" applyAlignment="1" applyProtection="1">
      <alignment horizontal="center" vertical="center"/>
      <protection hidden="1"/>
    </xf>
    <xf numFmtId="196" fontId="5" fillId="4" borderId="1" xfId="0" applyNumberFormat="1" applyFont="1" applyFill="1" applyBorder="1" applyAlignment="1" applyProtection="1">
      <alignment horizontal="center" vertical="center" shrinkToFit="1"/>
      <protection hidden="1"/>
    </xf>
    <xf numFmtId="195" fontId="5" fillId="0" borderId="1" xfId="0" applyNumberFormat="1" applyFont="1" applyFill="1" applyBorder="1" applyAlignment="1" applyProtection="1">
      <alignment horizontal="center" vertical="center" shrinkToFit="1"/>
      <protection hidden="1"/>
    </xf>
    <xf numFmtId="190" fontId="5" fillId="0" borderId="18" xfId="0" applyNumberFormat="1" applyFont="1" applyFill="1" applyBorder="1" applyAlignment="1" applyProtection="1">
      <alignment horizontal="center" vertical="center" shrinkToFit="1"/>
      <protection hidden="1"/>
    </xf>
    <xf numFmtId="188" fontId="5" fillId="2" borderId="18" xfId="0" applyNumberFormat="1" applyFont="1" applyFill="1" applyBorder="1" applyAlignment="1" applyProtection="1">
      <alignment horizontal="center" vertical="center" shrinkToFit="1"/>
      <protection hidden="1"/>
    </xf>
    <xf numFmtId="190" fontId="5" fillId="2" borderId="18" xfId="0" applyNumberFormat="1" applyFont="1" applyFill="1" applyBorder="1" applyAlignment="1" applyProtection="1">
      <alignment horizontal="center" vertical="center" shrinkToFit="1"/>
      <protection hidden="1"/>
    </xf>
    <xf numFmtId="195" fontId="5" fillId="2" borderId="18" xfId="0" applyNumberFormat="1" applyFont="1" applyFill="1" applyBorder="1" applyAlignment="1" applyProtection="1">
      <alignment horizontal="center" vertical="center" shrinkToFit="1"/>
      <protection hidden="1"/>
    </xf>
    <xf numFmtId="196" fontId="5" fillId="4" borderId="18" xfId="0" applyNumberFormat="1" applyFont="1" applyFill="1" applyBorder="1" applyAlignment="1" applyProtection="1">
      <alignment horizontal="center" vertical="center" shrinkToFit="1"/>
      <protection hidden="1"/>
    </xf>
    <xf numFmtId="195" fontId="5" fillId="0" borderId="18" xfId="0" applyNumberFormat="1" applyFont="1" applyFill="1" applyBorder="1" applyAlignment="1" applyProtection="1">
      <alignment horizontal="center" vertical="center" shrinkToFit="1"/>
      <protection hidden="1"/>
    </xf>
    <xf numFmtId="0" fontId="15" fillId="0" borderId="1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195" fontId="15" fillId="0" borderId="38" xfId="0" applyNumberFormat="1" applyFont="1" applyBorder="1" applyAlignment="1">
      <alignment horizontal="center" vertical="center"/>
    </xf>
    <xf numFmtId="195" fontId="15" fillId="0" borderId="21" xfId="0" applyNumberFormat="1" applyFont="1" applyBorder="1" applyAlignment="1">
      <alignment horizontal="center" vertical="center"/>
    </xf>
    <xf numFmtId="195" fontId="15" fillId="0" borderId="22" xfId="0" applyNumberFormat="1" applyFont="1" applyBorder="1" applyAlignment="1">
      <alignment horizontal="center" vertical="center"/>
    </xf>
    <xf numFmtId="195" fontId="15" fillId="0" borderId="36" xfId="0" applyNumberFormat="1" applyFont="1" applyBorder="1" applyAlignment="1">
      <alignment horizontal="center" vertical="center"/>
    </xf>
    <xf numFmtId="195" fontId="15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189" fontId="15" fillId="2" borderId="36" xfId="0" applyNumberFormat="1" applyFont="1" applyFill="1" applyBorder="1" applyAlignment="1">
      <alignment horizontal="center" vertical="center"/>
    </xf>
    <xf numFmtId="189" fontId="15" fillId="2" borderId="1" xfId="0" applyNumberFormat="1" applyFont="1" applyFill="1" applyBorder="1" applyAlignment="1">
      <alignment horizontal="center" vertical="center"/>
    </xf>
    <xf numFmtId="189" fontId="15" fillId="0" borderId="36" xfId="0" applyNumberFormat="1" applyFont="1" applyBorder="1" applyAlignment="1">
      <alignment horizontal="center" vertical="center"/>
    </xf>
    <xf numFmtId="189" fontId="15" fillId="0" borderId="1" xfId="0" applyNumberFormat="1" applyFont="1" applyBorder="1" applyAlignment="1">
      <alignment horizontal="center" vertical="center"/>
    </xf>
    <xf numFmtId="195" fontId="15" fillId="3" borderId="37" xfId="0" applyNumberFormat="1" applyFont="1" applyFill="1" applyBorder="1" applyAlignment="1">
      <alignment horizontal="center" vertical="center"/>
    </xf>
    <xf numFmtId="195" fontId="15" fillId="3" borderId="19" xfId="0" applyNumberFormat="1" applyFont="1" applyFill="1" applyBorder="1" applyAlignment="1">
      <alignment horizontal="center" vertical="center"/>
    </xf>
    <xf numFmtId="189" fontId="15" fillId="2" borderId="18" xfId="0" applyNumberFormat="1" applyFont="1" applyFill="1" applyBorder="1" applyAlignment="1">
      <alignment horizontal="center" vertical="center"/>
    </xf>
    <xf numFmtId="189" fontId="15" fillId="0" borderId="18" xfId="0" applyNumberFormat="1" applyFont="1" applyBorder="1" applyAlignment="1">
      <alignment horizontal="center" vertical="center"/>
    </xf>
    <xf numFmtId="195" fontId="15" fillId="3" borderId="20" xfId="0" applyNumberFormat="1" applyFont="1" applyFill="1" applyBorder="1" applyAlignment="1">
      <alignment horizontal="center" vertical="center"/>
    </xf>
    <xf numFmtId="190" fontId="15" fillId="5" borderId="24" xfId="0" applyNumberFormat="1" applyFont="1" applyFill="1" applyBorder="1" applyAlignment="1">
      <alignment horizontal="center" vertical="center"/>
    </xf>
    <xf numFmtId="190" fontId="15" fillId="5" borderId="9" xfId="0" applyNumberFormat="1" applyFont="1" applyFill="1" applyBorder="1" applyAlignment="1">
      <alignment horizontal="center" vertical="center"/>
    </xf>
    <xf numFmtId="190" fontId="15" fillId="5" borderId="17" xfId="0" applyNumberFormat="1" applyFont="1" applyFill="1" applyBorder="1" applyAlignment="1">
      <alignment horizontal="center" vertical="center"/>
    </xf>
    <xf numFmtId="190" fontId="15" fillId="5" borderId="6" xfId="0" applyNumberFormat="1" applyFont="1" applyFill="1" applyBorder="1" applyAlignment="1">
      <alignment horizontal="center" vertical="center"/>
    </xf>
    <xf numFmtId="195" fontId="15" fillId="4" borderId="5" xfId="0" applyNumberFormat="1" applyFont="1" applyFill="1" applyBorder="1" applyAlignment="1">
      <alignment horizontal="center" vertical="center" wrapText="1"/>
    </xf>
    <xf numFmtId="190" fontId="15" fillId="5" borderId="32" xfId="0" applyNumberFormat="1" applyFont="1" applyFill="1" applyBorder="1" applyAlignment="1">
      <alignment horizontal="center" vertical="center"/>
    </xf>
    <xf numFmtId="190" fontId="15" fillId="6" borderId="15" xfId="0" applyNumberFormat="1" applyFont="1" applyFill="1" applyBorder="1" applyAlignment="1">
      <alignment horizontal="center" vertical="center"/>
    </xf>
    <xf numFmtId="190" fontId="15" fillId="6" borderId="5" xfId="0" applyNumberFormat="1" applyFont="1" applyFill="1" applyBorder="1" applyAlignment="1">
      <alignment horizontal="center" vertical="center"/>
    </xf>
    <xf numFmtId="190" fontId="15" fillId="6" borderId="23" xfId="0" applyNumberFormat="1" applyFont="1" applyFill="1" applyBorder="1" applyAlignment="1">
      <alignment horizontal="center" vertical="center"/>
    </xf>
    <xf numFmtId="190" fontId="15" fillId="6" borderId="16" xfId="0" applyNumberFormat="1" applyFont="1" applyFill="1" applyBorder="1" applyAlignment="1">
      <alignment horizontal="center" vertical="center"/>
    </xf>
    <xf numFmtId="190" fontId="15" fillId="4" borderId="23" xfId="0" applyNumberFormat="1" applyFont="1" applyFill="1" applyBorder="1" applyAlignment="1">
      <alignment horizontal="center" vertical="center"/>
    </xf>
    <xf numFmtId="190" fontId="15" fillId="4" borderId="16" xfId="0" applyNumberFormat="1" applyFont="1" applyFill="1" applyBorder="1" applyAlignment="1">
      <alignment horizontal="center" vertical="center"/>
    </xf>
    <xf numFmtId="190" fontId="15" fillId="7" borderId="15" xfId="0" applyNumberFormat="1" applyFont="1" applyFill="1" applyBorder="1" applyAlignment="1">
      <alignment horizontal="center" vertical="center"/>
    </xf>
    <xf numFmtId="190" fontId="15" fillId="7" borderId="5" xfId="0" applyNumberFormat="1" applyFont="1" applyFill="1" applyBorder="1" applyAlignment="1">
      <alignment horizontal="center" vertical="center"/>
    </xf>
    <xf numFmtId="190" fontId="15" fillId="7" borderId="23" xfId="0" applyNumberFormat="1" applyFont="1" applyFill="1" applyBorder="1" applyAlignment="1">
      <alignment horizontal="center" vertical="center"/>
    </xf>
    <xf numFmtId="190" fontId="15" fillId="7" borderId="16" xfId="0" applyNumberFormat="1" applyFont="1" applyFill="1" applyBorder="1" applyAlignment="1">
      <alignment horizontal="center" vertical="center"/>
    </xf>
    <xf numFmtId="190" fontId="15" fillId="2" borderId="40" xfId="0" applyNumberFormat="1" applyFont="1" applyFill="1" applyBorder="1" applyAlignment="1">
      <alignment horizontal="center" vertical="center"/>
    </xf>
    <xf numFmtId="190" fontId="15" fillId="2" borderId="30" xfId="0" applyNumberFormat="1" applyFont="1" applyFill="1" applyBorder="1" applyAlignment="1">
      <alignment horizontal="center" vertical="center"/>
    </xf>
    <xf numFmtId="195" fontId="15" fillId="2" borderId="1" xfId="0" applyNumberFormat="1" applyFont="1" applyFill="1" applyBorder="1" applyAlignment="1">
      <alignment horizontal="center" vertical="center"/>
    </xf>
    <xf numFmtId="195" fontId="15" fillId="2" borderId="16" xfId="0" applyNumberFormat="1" applyFont="1" applyFill="1" applyBorder="1" applyAlignment="1">
      <alignment horizontal="center" vertical="center"/>
    </xf>
    <xf numFmtId="190" fontId="15" fillId="6" borderId="8" xfId="0" applyNumberFormat="1" applyFont="1" applyFill="1" applyBorder="1" applyAlignment="1">
      <alignment horizontal="center" vertical="center"/>
    </xf>
    <xf numFmtId="190" fontId="15" fillId="2" borderId="45" xfId="0" applyNumberFormat="1" applyFont="1" applyFill="1" applyBorder="1" applyAlignment="1">
      <alignment horizontal="center" vertical="center"/>
    </xf>
    <xf numFmtId="190" fontId="15" fillId="2" borderId="12" xfId="0" applyNumberFormat="1" applyFont="1" applyFill="1" applyBorder="1" applyAlignment="1">
      <alignment horizontal="center" vertical="center"/>
    </xf>
    <xf numFmtId="195" fontId="15" fillId="2" borderId="36" xfId="0" applyNumberFormat="1" applyFont="1" applyFill="1" applyBorder="1" applyAlignment="1">
      <alignment horizontal="center" vertical="center"/>
    </xf>
    <xf numFmtId="195" fontId="15" fillId="2" borderId="23" xfId="0" applyNumberFormat="1" applyFont="1" applyFill="1" applyBorder="1" applyAlignment="1">
      <alignment horizontal="center" vertical="center"/>
    </xf>
    <xf numFmtId="190" fontId="15" fillId="0" borderId="28" xfId="0" applyNumberFormat="1" applyFont="1" applyFill="1" applyBorder="1" applyAlignment="1">
      <alignment horizontal="center" vertical="center"/>
    </xf>
    <xf numFmtId="190" fontId="15" fillId="0" borderId="29" xfId="0" applyNumberFormat="1" applyFont="1" applyFill="1" applyBorder="1" applyAlignment="1">
      <alignment horizontal="center" vertical="center"/>
    </xf>
    <xf numFmtId="190" fontId="15" fillId="0" borderId="1" xfId="0" applyNumberFormat="1" applyFont="1" applyFill="1" applyBorder="1" applyAlignment="1">
      <alignment horizontal="center" vertical="center"/>
    </xf>
    <xf numFmtId="190" fontId="15" fillId="0" borderId="18" xfId="0" applyNumberFormat="1" applyFont="1" applyFill="1" applyBorder="1" applyAlignment="1">
      <alignment horizontal="center" vertical="center"/>
    </xf>
    <xf numFmtId="190" fontId="15" fillId="0" borderId="42" xfId="0" applyNumberFormat="1" applyFont="1" applyFill="1" applyBorder="1" applyAlignment="1">
      <alignment horizontal="center" vertical="center"/>
    </xf>
    <xf numFmtId="190" fontId="15" fillId="0" borderId="36" xfId="0" applyNumberFormat="1" applyFont="1" applyFill="1" applyBorder="1" applyAlignment="1">
      <alignment horizontal="center" vertical="center"/>
    </xf>
    <xf numFmtId="191" fontId="15" fillId="0" borderId="1" xfId="0" applyNumberFormat="1" applyFont="1" applyFill="1" applyBorder="1" applyAlignment="1">
      <alignment horizontal="center" vertical="center"/>
    </xf>
    <xf numFmtId="191" fontId="15" fillId="0" borderId="18" xfId="0" applyNumberFormat="1" applyFont="1" applyFill="1" applyBorder="1" applyAlignment="1">
      <alignment horizontal="center" vertical="center"/>
    </xf>
    <xf numFmtId="191" fontId="15" fillId="0" borderId="36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195" fontId="15" fillId="0" borderId="38" xfId="0" applyNumberFormat="1" applyFont="1" applyFill="1" applyBorder="1" applyAlignment="1">
      <alignment horizontal="center" vertical="center"/>
    </xf>
    <xf numFmtId="195" fontId="15" fillId="0" borderId="21" xfId="0" applyNumberFormat="1" applyFont="1" applyFill="1" applyBorder="1" applyAlignment="1">
      <alignment horizontal="center" vertical="center"/>
    </xf>
    <xf numFmtId="195" fontId="15" fillId="0" borderId="22" xfId="0" applyNumberFormat="1" applyFont="1" applyFill="1" applyBorder="1" applyAlignment="1">
      <alignment horizontal="center" vertical="center"/>
    </xf>
    <xf numFmtId="195" fontId="15" fillId="0" borderId="36" xfId="0" applyNumberFormat="1" applyFont="1" applyFill="1" applyBorder="1" applyAlignment="1">
      <alignment horizontal="center" vertical="center"/>
    </xf>
    <xf numFmtId="195" fontId="15" fillId="0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43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190" fontId="15" fillId="4" borderId="15" xfId="0" applyNumberFormat="1" applyFont="1" applyFill="1" applyBorder="1" applyAlignment="1">
      <alignment horizontal="center" vertical="center"/>
    </xf>
    <xf numFmtId="190" fontId="15" fillId="4" borderId="5" xfId="0" applyNumberFormat="1" applyFont="1" applyFill="1" applyBorder="1" applyAlignment="1">
      <alignment horizontal="center" vertical="center"/>
    </xf>
    <xf numFmtId="9" fontId="15" fillId="2" borderId="23" xfId="0" applyNumberFormat="1" applyFont="1" applyFill="1" applyBorder="1" applyAlignment="1">
      <alignment horizontal="center" vertical="center"/>
    </xf>
    <xf numFmtId="9" fontId="15" fillId="2" borderId="16" xfId="0" applyNumberFormat="1" applyFont="1" applyFill="1" applyBorder="1" applyAlignment="1">
      <alignment horizontal="center" vertical="center"/>
    </xf>
    <xf numFmtId="9" fontId="15" fillId="2" borderId="15" xfId="0" applyNumberFormat="1" applyFont="1" applyFill="1" applyBorder="1" applyAlignment="1">
      <alignment horizontal="center" vertical="center"/>
    </xf>
    <xf numFmtId="9" fontId="15" fillId="2" borderId="5" xfId="0" applyNumberFormat="1" applyFont="1" applyFill="1" applyBorder="1" applyAlignment="1">
      <alignment horizontal="center" vertical="center"/>
    </xf>
    <xf numFmtId="190" fontId="15" fillId="0" borderId="23" xfId="0" applyNumberFormat="1" applyFont="1" applyFill="1" applyBorder="1" applyAlignment="1">
      <alignment horizontal="center" vertical="center"/>
    </xf>
    <xf numFmtId="193" fontId="15" fillId="4" borderId="1" xfId="0" applyNumberFormat="1" applyFont="1" applyFill="1" applyBorder="1" applyAlignment="1">
      <alignment horizontal="center" vertical="center"/>
    </xf>
    <xf numFmtId="9" fontId="15" fillId="2" borderId="8" xfId="0" applyNumberFormat="1" applyFont="1" applyFill="1" applyBorder="1" applyAlignment="1">
      <alignment horizontal="center" vertical="center"/>
    </xf>
    <xf numFmtId="190" fontId="15" fillId="4" borderId="8" xfId="0" applyNumberFormat="1" applyFont="1" applyFill="1" applyBorder="1" applyAlignment="1">
      <alignment horizontal="center" vertical="center"/>
    </xf>
    <xf numFmtId="193" fontId="15" fillId="4" borderId="18" xfId="0" applyNumberFormat="1" applyFont="1" applyFill="1" applyBorder="1" applyAlignment="1">
      <alignment horizontal="center" vertical="center"/>
    </xf>
    <xf numFmtId="190" fontId="15" fillId="2" borderId="41" xfId="0" applyNumberFormat="1" applyFont="1" applyFill="1" applyBorder="1" applyAlignment="1">
      <alignment horizontal="center" vertical="center"/>
    </xf>
    <xf numFmtId="195" fontId="15" fillId="2" borderId="18" xfId="0" applyNumberFormat="1" applyFont="1" applyFill="1" applyBorder="1" applyAlignment="1">
      <alignment horizontal="center" vertical="center"/>
    </xf>
    <xf numFmtId="190" fontId="15" fillId="0" borderId="16" xfId="0" applyNumberFormat="1" applyFont="1" applyFill="1" applyBorder="1" applyAlignment="1">
      <alignment horizontal="center" vertical="center"/>
    </xf>
    <xf numFmtId="193" fontId="15" fillId="4" borderId="16" xfId="0" applyNumberFormat="1" applyFont="1" applyFill="1" applyBorder="1" applyAlignment="1">
      <alignment horizontal="center" vertical="center"/>
    </xf>
    <xf numFmtId="195" fontId="15" fillId="0" borderId="15" xfId="0" applyNumberFormat="1" applyFont="1" applyFill="1" applyBorder="1" applyAlignment="1">
      <alignment horizontal="center" vertical="center"/>
    </xf>
    <xf numFmtId="195" fontId="15" fillId="0" borderId="5" xfId="0" applyNumberFormat="1" applyFont="1" applyFill="1" applyBorder="1" applyAlignment="1">
      <alignment horizontal="center" vertical="center"/>
    </xf>
    <xf numFmtId="195" fontId="15" fillId="0" borderId="23" xfId="0" applyNumberFormat="1" applyFont="1" applyFill="1" applyBorder="1" applyAlignment="1">
      <alignment horizontal="center" vertical="center"/>
    </xf>
    <xf numFmtId="195" fontId="15" fillId="0" borderId="16" xfId="0" applyNumberFormat="1" applyFont="1" applyFill="1" applyBorder="1" applyAlignment="1">
      <alignment horizontal="center" vertical="center"/>
    </xf>
    <xf numFmtId="195" fontId="15" fillId="0" borderId="8" xfId="0" applyNumberFormat="1" applyFont="1" applyFill="1" applyBorder="1" applyAlignment="1">
      <alignment horizontal="center" vertical="center"/>
    </xf>
    <xf numFmtId="190" fontId="15" fillId="7" borderId="8" xfId="0" applyNumberFormat="1" applyFont="1" applyFill="1" applyBorder="1" applyAlignment="1">
      <alignment horizontal="center" vertical="center"/>
    </xf>
    <xf numFmtId="190" fontId="15" fillId="7" borderId="36" xfId="0" applyNumberFormat="1" applyFont="1" applyFill="1" applyBorder="1" applyAlignment="1">
      <alignment horizontal="center" vertical="center"/>
    </xf>
    <xf numFmtId="190" fontId="15" fillId="7" borderId="1" xfId="0" applyNumberFormat="1" applyFont="1" applyFill="1" applyBorder="1" applyAlignment="1">
      <alignment horizontal="center" vertical="center"/>
    </xf>
    <xf numFmtId="190" fontId="15" fillId="7" borderId="18" xfId="0" applyNumberFormat="1" applyFont="1" applyFill="1" applyBorder="1" applyAlignment="1">
      <alignment horizontal="center" vertical="center"/>
    </xf>
    <xf numFmtId="193" fontId="15" fillId="4" borderId="36" xfId="0" applyNumberFormat="1" applyFont="1" applyFill="1" applyBorder="1" applyAlignment="1">
      <alignment horizontal="center" vertical="center"/>
    </xf>
    <xf numFmtId="193" fontId="15" fillId="4" borderId="2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0</xdr:row>
      <xdr:rowOff>114300</xdr:rowOff>
    </xdr:from>
    <xdr:to>
      <xdr:col>16</xdr:col>
      <xdr:colOff>657225</xdr:colOff>
      <xdr:row>7</xdr:row>
      <xdr:rowOff>38100</xdr:rowOff>
    </xdr:to>
    <xdr:grpSp>
      <xdr:nvGrpSpPr>
        <xdr:cNvPr id="62564" name="Group 21"/>
        <xdr:cNvGrpSpPr>
          <a:grpSpLocks/>
        </xdr:cNvGrpSpPr>
      </xdr:nvGrpSpPr>
      <xdr:grpSpPr bwMode="auto">
        <a:xfrm>
          <a:off x="11210925" y="114300"/>
          <a:ext cx="2543175" cy="2124075"/>
          <a:chOff x="963" y="787"/>
          <a:chExt cx="335" cy="253"/>
        </a:xfrm>
      </xdr:grpSpPr>
      <xdr:pic>
        <xdr:nvPicPr>
          <xdr:cNvPr id="62570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3" y="807"/>
            <a:ext cx="259" cy="2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2571" name="Line 5"/>
          <xdr:cNvSpPr>
            <a:spLocks noChangeShapeType="1"/>
          </xdr:cNvSpPr>
        </xdr:nvSpPr>
        <xdr:spPr bwMode="auto">
          <a:xfrm>
            <a:off x="1143" y="795"/>
            <a:ext cx="150" cy="8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arrow" w="sm" len="med"/>
            <a:tailEnd type="arrow" w="sm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572" name="Line 6"/>
          <xdr:cNvSpPr>
            <a:spLocks noChangeShapeType="1"/>
          </xdr:cNvSpPr>
        </xdr:nvSpPr>
        <xdr:spPr bwMode="auto">
          <a:xfrm>
            <a:off x="999" y="834"/>
            <a:ext cx="31" cy="1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573" name="Line 7"/>
          <xdr:cNvSpPr>
            <a:spLocks noChangeShapeType="1"/>
          </xdr:cNvSpPr>
        </xdr:nvSpPr>
        <xdr:spPr bwMode="auto">
          <a:xfrm>
            <a:off x="1078" y="787"/>
            <a:ext cx="36" cy="2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574" name="Line 8"/>
          <xdr:cNvSpPr>
            <a:spLocks noChangeShapeType="1"/>
          </xdr:cNvSpPr>
        </xdr:nvSpPr>
        <xdr:spPr bwMode="auto">
          <a:xfrm>
            <a:off x="997" y="927"/>
            <a:ext cx="31" cy="1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575" name="Line 9"/>
          <xdr:cNvSpPr>
            <a:spLocks noChangeShapeType="1"/>
          </xdr:cNvSpPr>
        </xdr:nvSpPr>
        <xdr:spPr bwMode="auto">
          <a:xfrm flipV="1">
            <a:off x="1006" y="792"/>
            <a:ext cx="80" cy="4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arrow" w="sm" len="med"/>
            <a:tailEnd type="arrow" w="sm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576" name="Line 11"/>
          <xdr:cNvSpPr>
            <a:spLocks noChangeShapeType="1"/>
          </xdr:cNvSpPr>
        </xdr:nvSpPr>
        <xdr:spPr bwMode="auto">
          <a:xfrm flipV="1">
            <a:off x="1269" y="876"/>
            <a:ext cx="29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577" name="Line 12"/>
          <xdr:cNvSpPr>
            <a:spLocks noChangeShapeType="1"/>
          </xdr:cNvSpPr>
        </xdr:nvSpPr>
        <xdr:spPr bwMode="auto">
          <a:xfrm flipV="1">
            <a:off x="1119" y="791"/>
            <a:ext cx="29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578" name="Line 13"/>
          <xdr:cNvSpPr>
            <a:spLocks noChangeShapeType="1"/>
          </xdr:cNvSpPr>
        </xdr:nvSpPr>
        <xdr:spPr bwMode="auto">
          <a:xfrm>
            <a:off x="1006" y="838"/>
            <a:ext cx="1" cy="9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arrow" w="sm" len="med"/>
            <a:tailEnd type="arrow" w="sm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478" name="Rectangle 14"/>
          <xdr:cNvSpPr>
            <a:spLocks noChangeArrowheads="1"/>
          </xdr:cNvSpPr>
        </xdr:nvSpPr>
        <xdr:spPr bwMode="auto">
          <a:xfrm>
            <a:off x="963" y="871"/>
            <a:ext cx="40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18288" rIns="45720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Ｈ</a:t>
            </a:r>
          </a:p>
        </xdr:txBody>
      </xdr:sp>
      <xdr:sp macro="" textlink="">
        <xdr:nvSpPr>
          <xdr:cNvPr id="62479" name="Rectangle 15"/>
          <xdr:cNvSpPr>
            <a:spLocks noChangeArrowheads="1"/>
          </xdr:cNvSpPr>
        </xdr:nvSpPr>
        <xdr:spPr bwMode="auto">
          <a:xfrm>
            <a:off x="998" y="789"/>
            <a:ext cx="5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18288" rIns="45720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Ｗ</a:t>
            </a:r>
          </a:p>
        </xdr:txBody>
      </xdr:sp>
      <xdr:sp macro="" textlink="">
        <xdr:nvSpPr>
          <xdr:cNvPr id="62481" name="Rectangle 17"/>
          <xdr:cNvSpPr>
            <a:spLocks noChangeArrowheads="1"/>
          </xdr:cNvSpPr>
        </xdr:nvSpPr>
        <xdr:spPr bwMode="auto">
          <a:xfrm>
            <a:off x="1219" y="816"/>
            <a:ext cx="59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18288" rIns="45720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Ｌ</a:t>
            </a:r>
          </a:p>
        </xdr:txBody>
      </xdr:sp>
    </xdr:grpSp>
    <xdr:clientData/>
  </xdr:twoCellAnchor>
  <xdr:twoCellAnchor>
    <xdr:from>
      <xdr:col>12</xdr:col>
      <xdr:colOff>723900</xdr:colOff>
      <xdr:row>5</xdr:row>
      <xdr:rowOff>152400</xdr:rowOff>
    </xdr:from>
    <xdr:to>
      <xdr:col>14</xdr:col>
      <xdr:colOff>857250</xdr:colOff>
      <xdr:row>6</xdr:row>
      <xdr:rowOff>85725</xdr:rowOff>
    </xdr:to>
    <xdr:sp macro="" textlink="">
      <xdr:nvSpPr>
        <xdr:cNvPr id="62483" name="Rectangle 19"/>
        <xdr:cNvSpPr>
          <a:spLocks noChangeArrowheads="1"/>
        </xdr:cNvSpPr>
      </xdr:nvSpPr>
      <xdr:spPr bwMode="auto">
        <a:xfrm>
          <a:off x="9972675" y="1724025"/>
          <a:ext cx="20574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45720" bIns="22860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図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-1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施設幅と設計水頭</a:t>
          </a:r>
        </a:p>
      </xdr:txBody>
    </xdr:sp>
    <xdr:clientData/>
  </xdr:twoCellAnchor>
  <xdr:twoCellAnchor editAs="oneCell">
    <xdr:from>
      <xdr:col>11</xdr:col>
      <xdr:colOff>476250</xdr:colOff>
      <xdr:row>12</xdr:row>
      <xdr:rowOff>266700</xdr:rowOff>
    </xdr:from>
    <xdr:to>
      <xdr:col>14</xdr:col>
      <xdr:colOff>485775</xdr:colOff>
      <xdr:row>21</xdr:row>
      <xdr:rowOff>295275</xdr:rowOff>
    </xdr:to>
    <xdr:pic>
      <xdr:nvPicPr>
        <xdr:cNvPr id="62566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4038600"/>
          <a:ext cx="28956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266700</xdr:colOff>
      <xdr:row>22</xdr:row>
      <xdr:rowOff>304800</xdr:rowOff>
    </xdr:from>
    <xdr:to>
      <xdr:col>14</xdr:col>
      <xdr:colOff>523875</xdr:colOff>
      <xdr:row>32</xdr:row>
      <xdr:rowOff>104775</xdr:rowOff>
    </xdr:to>
    <xdr:pic>
      <xdr:nvPicPr>
        <xdr:cNvPr id="62567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7219950"/>
          <a:ext cx="3143250" cy="294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381000</xdr:colOff>
      <xdr:row>21</xdr:row>
      <xdr:rowOff>228600</xdr:rowOff>
    </xdr:from>
    <xdr:to>
      <xdr:col>14</xdr:col>
      <xdr:colOff>657225</xdr:colOff>
      <xdr:row>22</xdr:row>
      <xdr:rowOff>247650</xdr:rowOff>
    </xdr:to>
    <xdr:sp macro="" textlink="">
      <xdr:nvSpPr>
        <xdr:cNvPr id="62488" name="Rectangle 24"/>
        <xdr:cNvSpPr>
          <a:spLocks noChangeArrowheads="1"/>
        </xdr:cNvSpPr>
      </xdr:nvSpPr>
      <xdr:spPr bwMode="auto">
        <a:xfrm>
          <a:off x="8667750" y="6829425"/>
          <a:ext cx="316230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図－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3B11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，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6B11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の浸透図</a:t>
          </a:r>
        </a:p>
      </xdr:txBody>
    </xdr:sp>
    <xdr:clientData/>
  </xdr:twoCellAnchor>
  <xdr:twoCellAnchor>
    <xdr:from>
      <xdr:col>11</xdr:col>
      <xdr:colOff>438150</xdr:colOff>
      <xdr:row>31</xdr:row>
      <xdr:rowOff>285750</xdr:rowOff>
    </xdr:from>
    <xdr:to>
      <xdr:col>14</xdr:col>
      <xdr:colOff>695325</xdr:colOff>
      <xdr:row>33</xdr:row>
      <xdr:rowOff>19050</xdr:rowOff>
    </xdr:to>
    <xdr:sp macro="" textlink="">
      <xdr:nvSpPr>
        <xdr:cNvPr id="62489" name="Rectangle 25"/>
        <xdr:cNvSpPr>
          <a:spLocks noChangeArrowheads="1"/>
        </xdr:cNvSpPr>
      </xdr:nvSpPr>
      <xdr:spPr bwMode="auto">
        <a:xfrm>
          <a:off x="8724900" y="10029825"/>
          <a:ext cx="3143250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図－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3B12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，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6B12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の浸透図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120</xdr:row>
      <xdr:rowOff>76200</xdr:rowOff>
    </xdr:from>
    <xdr:to>
      <xdr:col>3</xdr:col>
      <xdr:colOff>581025</xdr:colOff>
      <xdr:row>121</xdr:row>
      <xdr:rowOff>0</xdr:rowOff>
    </xdr:to>
    <xdr:sp macro="" textlink="">
      <xdr:nvSpPr>
        <xdr:cNvPr id="64521" name="Rectangle 2"/>
        <xdr:cNvSpPr>
          <a:spLocks noChangeArrowheads="1"/>
        </xdr:cNvSpPr>
      </xdr:nvSpPr>
      <xdr:spPr bwMode="auto">
        <a:xfrm>
          <a:off x="1162050" y="23012400"/>
          <a:ext cx="352425" cy="11430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121</xdr:row>
      <xdr:rowOff>76200</xdr:rowOff>
    </xdr:from>
    <xdr:to>
      <xdr:col>3</xdr:col>
      <xdr:colOff>581025</xdr:colOff>
      <xdr:row>122</xdr:row>
      <xdr:rowOff>0</xdr:rowOff>
    </xdr:to>
    <xdr:sp macro="" textlink="">
      <xdr:nvSpPr>
        <xdr:cNvPr id="64522" name="Rectangle 2"/>
        <xdr:cNvSpPr>
          <a:spLocks noChangeArrowheads="1"/>
        </xdr:cNvSpPr>
      </xdr:nvSpPr>
      <xdr:spPr bwMode="auto">
        <a:xfrm>
          <a:off x="1162050" y="23202900"/>
          <a:ext cx="352425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0"/>
  <sheetViews>
    <sheetView showGridLines="0" showRowColHeaders="0" tabSelected="1" zoomScaleNormal="100" zoomScaleSheetLayoutView="75" workbookViewId="0">
      <selection activeCell="D1" sqref="D1"/>
    </sheetView>
  </sheetViews>
  <sheetFormatPr defaultRowHeight="24.95" customHeight="1"/>
  <cols>
    <col min="1" max="2" width="6" style="6" bestFit="1" customWidth="1"/>
    <col min="3" max="3" width="4.5" style="3" customWidth="1"/>
    <col min="4" max="4" width="23.875" style="6" customWidth="1"/>
    <col min="5" max="5" width="8.625" style="3" customWidth="1"/>
    <col min="6" max="9" width="8.625" style="4" customWidth="1"/>
    <col min="10" max="13" width="12.625" style="3" customWidth="1"/>
    <col min="14" max="14" width="12.625" style="5" customWidth="1"/>
    <col min="15" max="17" width="12.625" style="3" customWidth="1"/>
    <col min="18" max="19" width="9" style="6"/>
    <col min="20" max="20" width="10" style="6" hidden="1" customWidth="1"/>
    <col min="21" max="22" width="9" style="6"/>
    <col min="23" max="23" width="12.625" style="7" customWidth="1"/>
    <col min="24" max="25" width="16.125" style="7" bestFit="1" customWidth="1"/>
    <col min="26" max="26" width="13.625" style="7" customWidth="1"/>
    <col min="27" max="27" width="13.875" style="7" customWidth="1"/>
    <col min="28" max="30" width="12.625" style="7" customWidth="1"/>
    <col min="31" max="16384" width="9" style="6"/>
  </cols>
  <sheetData>
    <row r="1" spans="1:20" ht="24.95" customHeight="1">
      <c r="A1" s="17"/>
      <c r="B1" s="17"/>
      <c r="C1" s="8"/>
      <c r="D1" s="11"/>
      <c r="E1" s="12"/>
      <c r="F1" s="13"/>
      <c r="G1" s="13"/>
      <c r="H1" s="13"/>
      <c r="I1" s="13"/>
      <c r="J1" s="8"/>
      <c r="K1" s="8"/>
      <c r="L1" s="8"/>
      <c r="M1" s="8"/>
      <c r="N1" s="14"/>
      <c r="O1" s="15"/>
      <c r="P1" s="16"/>
      <c r="Q1" s="8"/>
      <c r="T1" s="140" t="s">
        <v>199</v>
      </c>
    </row>
    <row r="2" spans="1:20" ht="24.95" customHeight="1">
      <c r="D2" s="20" t="s">
        <v>49</v>
      </c>
      <c r="E2" s="7"/>
      <c r="K2" s="6"/>
      <c r="O2" s="18"/>
      <c r="P2" s="19"/>
      <c r="T2" s="141">
        <v>2.9999999999999997E-8</v>
      </c>
    </row>
    <row r="3" spans="1:20" ht="24.95" customHeight="1" thickBot="1">
      <c r="E3" s="21" t="s">
        <v>93</v>
      </c>
      <c r="F3" s="21" t="s">
        <v>94</v>
      </c>
      <c r="O3" s="18"/>
      <c r="P3" s="19"/>
      <c r="T3" s="141">
        <v>4.5000000000000001E-6</v>
      </c>
    </row>
    <row r="4" spans="1:20" ht="24.95" customHeight="1" thickTop="1" thickBot="1">
      <c r="A4" s="25"/>
      <c r="B4" s="25"/>
      <c r="C4" s="7"/>
      <c r="D4" s="22" t="s">
        <v>95</v>
      </c>
      <c r="E4" s="172">
        <v>3.4999999999999997E-5</v>
      </c>
      <c r="F4" s="173"/>
      <c r="G4" s="174"/>
      <c r="H4" s="23" t="s">
        <v>50</v>
      </c>
      <c r="I4" s="24"/>
      <c r="J4" s="7"/>
      <c r="K4" s="25"/>
      <c r="L4" s="7"/>
      <c r="M4" s="7"/>
      <c r="N4" s="26"/>
      <c r="O4" s="27"/>
      <c r="P4" s="28"/>
      <c r="Q4" s="7"/>
      <c r="T4" s="141">
        <v>3.4999999999999997E-5</v>
      </c>
    </row>
    <row r="5" spans="1:20" ht="24.95" customHeight="1" thickTop="1">
      <c r="E5" s="7"/>
      <c r="K5" s="6"/>
      <c r="O5" s="18"/>
      <c r="P5" s="19"/>
      <c r="T5" s="141">
        <v>1.4999999999999999E-4</v>
      </c>
    </row>
    <row r="6" spans="1:20" ht="24.95" customHeight="1">
      <c r="E6" s="7"/>
      <c r="O6" s="18"/>
      <c r="P6" s="19"/>
      <c r="T6" s="141">
        <v>8.4999999999999995E-4</v>
      </c>
    </row>
    <row r="7" spans="1:20" ht="24.95" customHeight="1">
      <c r="C7" s="29" t="s">
        <v>61</v>
      </c>
      <c r="D7" s="7"/>
      <c r="E7" s="4"/>
      <c r="O7" s="18"/>
      <c r="P7" s="19"/>
      <c r="T7" s="141">
        <v>3.5000000000000001E-3</v>
      </c>
    </row>
    <row r="8" spans="1:20" ht="24.95" customHeight="1">
      <c r="C8" s="30" t="s">
        <v>41</v>
      </c>
      <c r="D8" s="4"/>
      <c r="E8" s="4"/>
      <c r="I8" s="3"/>
      <c r="J8" s="7"/>
      <c r="K8" s="7"/>
      <c r="L8" s="7"/>
      <c r="M8" s="7" t="s">
        <v>59</v>
      </c>
      <c r="N8" s="7"/>
      <c r="O8" s="7"/>
      <c r="P8" s="7"/>
      <c r="Q8" s="7"/>
      <c r="T8" s="141">
        <v>0.03</v>
      </c>
    </row>
    <row r="9" spans="1:20" ht="24.95" customHeight="1">
      <c r="C9" s="7"/>
      <c r="D9" s="6" t="s">
        <v>42</v>
      </c>
      <c r="E9" s="4"/>
      <c r="I9" s="3"/>
      <c r="J9" s="31"/>
      <c r="K9" s="31" t="s">
        <v>51</v>
      </c>
      <c r="L9" s="31" t="s">
        <v>72</v>
      </c>
      <c r="M9" s="31" t="s">
        <v>52</v>
      </c>
      <c r="N9" s="31" t="s">
        <v>53</v>
      </c>
      <c r="O9" s="31" t="s">
        <v>54</v>
      </c>
      <c r="P9" s="31" t="s">
        <v>55</v>
      </c>
      <c r="Q9" s="31" t="s">
        <v>56</v>
      </c>
      <c r="T9" s="139"/>
    </row>
    <row r="10" spans="1:20" ht="24.95" customHeight="1">
      <c r="C10" s="7"/>
      <c r="D10" s="6" t="s">
        <v>43</v>
      </c>
      <c r="E10" s="4"/>
      <c r="I10" s="3"/>
      <c r="J10" s="31" t="s">
        <v>57</v>
      </c>
      <c r="K10" s="31" t="s">
        <v>73</v>
      </c>
      <c r="L10" s="31" t="s">
        <v>74</v>
      </c>
      <c r="M10" s="31" t="s">
        <v>75</v>
      </c>
      <c r="N10" s="31" t="s">
        <v>76</v>
      </c>
      <c r="O10" s="31" t="s">
        <v>77</v>
      </c>
      <c r="P10" s="31" t="s">
        <v>78</v>
      </c>
      <c r="Q10" s="31" t="s">
        <v>79</v>
      </c>
      <c r="T10" s="139"/>
    </row>
    <row r="11" spans="1:20" ht="24.95" customHeight="1">
      <c r="C11" s="7"/>
      <c r="D11" s="6" t="s">
        <v>44</v>
      </c>
      <c r="E11" s="4"/>
      <c r="I11" s="3"/>
      <c r="J11" s="31" t="s">
        <v>80</v>
      </c>
      <c r="K11" s="32">
        <v>2.9999999999999997E-8</v>
      </c>
      <c r="L11" s="32">
        <v>4.5000000000000001E-6</v>
      </c>
      <c r="M11" s="32">
        <v>3.4999999999999997E-5</v>
      </c>
      <c r="N11" s="32">
        <v>1.4999999999999999E-4</v>
      </c>
      <c r="O11" s="32">
        <v>8.4999999999999995E-4</v>
      </c>
      <c r="P11" s="32">
        <v>3.5000000000000001E-3</v>
      </c>
      <c r="Q11" s="32">
        <v>0.03</v>
      </c>
      <c r="T11" s="139"/>
    </row>
    <row r="12" spans="1:20" ht="24.95" customHeight="1">
      <c r="C12" s="7"/>
      <c r="D12" s="6" t="s">
        <v>46</v>
      </c>
      <c r="E12" s="4"/>
      <c r="I12" s="3"/>
      <c r="J12" s="33" t="s">
        <v>58</v>
      </c>
      <c r="K12" s="7"/>
      <c r="L12" s="7"/>
      <c r="M12" s="7"/>
      <c r="N12" s="7"/>
      <c r="O12" s="7"/>
      <c r="P12" s="7"/>
      <c r="Q12" s="7"/>
      <c r="T12" s="139"/>
    </row>
    <row r="13" spans="1:20" ht="24.95" customHeight="1">
      <c r="C13" s="7"/>
      <c r="D13" s="6" t="s">
        <v>45</v>
      </c>
      <c r="E13" s="4"/>
      <c r="I13" s="3"/>
      <c r="O13" s="18"/>
      <c r="P13" s="19"/>
      <c r="T13" s="138"/>
    </row>
    <row r="14" spans="1:20" ht="24.95" customHeight="1">
      <c r="C14" s="34" t="s">
        <v>62</v>
      </c>
      <c r="E14" s="6"/>
      <c r="F14" s="6"/>
      <c r="G14" s="6"/>
      <c r="H14" s="6"/>
      <c r="I14" s="6"/>
      <c r="K14" s="6"/>
      <c r="L14" s="6"/>
      <c r="M14" s="35"/>
      <c r="N14" s="6"/>
      <c r="O14" s="6"/>
      <c r="Q14" s="6"/>
      <c r="T14" s="138"/>
    </row>
    <row r="15" spans="1:20" ht="24.95" customHeight="1">
      <c r="D15" s="6" t="s">
        <v>81</v>
      </c>
      <c r="E15" s="6"/>
      <c r="F15" s="6"/>
      <c r="G15" s="6"/>
      <c r="H15" s="6"/>
      <c r="I15" s="6"/>
      <c r="K15" s="6"/>
      <c r="L15" s="6"/>
      <c r="M15" s="35"/>
      <c r="N15" s="6"/>
      <c r="O15" s="6"/>
      <c r="Q15" s="6"/>
    </row>
    <row r="16" spans="1:20" ht="24.95" customHeight="1">
      <c r="C16" s="6"/>
      <c r="D16" s="6" t="s">
        <v>47</v>
      </c>
      <c r="E16" s="6"/>
      <c r="F16" s="6"/>
      <c r="G16" s="6"/>
      <c r="H16" s="6"/>
      <c r="I16" s="6"/>
      <c r="K16" s="6"/>
      <c r="L16" s="6"/>
      <c r="M16" s="35"/>
      <c r="N16" s="6"/>
      <c r="O16" s="6"/>
      <c r="Q16" s="6"/>
    </row>
    <row r="17" spans="3:17" ht="24.95" customHeight="1">
      <c r="C17" s="6"/>
      <c r="D17" s="6" t="s">
        <v>82</v>
      </c>
      <c r="E17" s="6"/>
      <c r="F17" s="6"/>
      <c r="G17" s="6"/>
      <c r="H17" s="6"/>
      <c r="I17" s="6"/>
      <c r="K17" s="6"/>
      <c r="L17" s="6"/>
      <c r="M17" s="35"/>
      <c r="N17" s="6"/>
      <c r="O17" s="6"/>
      <c r="Q17" s="6"/>
    </row>
    <row r="18" spans="3:17" ht="24.95" customHeight="1">
      <c r="C18" s="6"/>
      <c r="D18" s="6" t="s">
        <v>48</v>
      </c>
      <c r="E18" s="6"/>
      <c r="F18" s="6"/>
      <c r="G18" s="6"/>
      <c r="H18" s="6"/>
      <c r="I18" s="6"/>
      <c r="K18" s="6"/>
      <c r="L18" s="6"/>
      <c r="M18" s="35"/>
      <c r="N18" s="6"/>
      <c r="O18" s="6"/>
      <c r="Q18" s="6"/>
    </row>
    <row r="19" spans="3:17" ht="24.95" customHeight="1">
      <c r="C19" s="34" t="s">
        <v>63</v>
      </c>
      <c r="E19" s="6"/>
      <c r="F19" s="6"/>
      <c r="G19" s="6"/>
      <c r="H19" s="6"/>
      <c r="I19" s="6"/>
      <c r="K19" s="6"/>
      <c r="L19" s="6"/>
      <c r="M19" s="35"/>
      <c r="N19" s="6"/>
      <c r="O19" s="6"/>
      <c r="Q19" s="6"/>
    </row>
    <row r="20" spans="3:17" ht="24.95" customHeight="1">
      <c r="C20" s="34" t="s">
        <v>65</v>
      </c>
      <c r="E20" s="6"/>
      <c r="F20" s="6"/>
      <c r="G20" s="6"/>
      <c r="H20" s="6"/>
      <c r="I20" s="6"/>
      <c r="K20" s="6"/>
      <c r="L20" s="35"/>
      <c r="M20" s="6"/>
      <c r="N20" s="6"/>
      <c r="P20" s="6"/>
      <c r="Q20" s="6"/>
    </row>
    <row r="21" spans="3:17" ht="24.95" customHeight="1">
      <c r="C21" s="34" t="s">
        <v>60</v>
      </c>
      <c r="E21" s="6"/>
      <c r="F21" s="6"/>
      <c r="G21" s="6"/>
      <c r="H21" s="6"/>
      <c r="I21" s="6"/>
      <c r="K21" s="6"/>
      <c r="L21" s="35"/>
      <c r="M21" s="6"/>
      <c r="N21" s="6"/>
      <c r="P21" s="6"/>
      <c r="Q21" s="6"/>
    </row>
    <row r="22" spans="3:17" ht="24.95" customHeight="1">
      <c r="C22" s="6"/>
      <c r="D22" s="6" t="s">
        <v>83</v>
      </c>
      <c r="E22" s="6"/>
      <c r="F22" s="6"/>
      <c r="G22" s="6"/>
      <c r="H22" s="6"/>
      <c r="I22" s="6"/>
      <c r="K22" s="6"/>
      <c r="L22" s="35"/>
      <c r="M22" s="6"/>
      <c r="N22" s="6"/>
      <c r="P22" s="6"/>
      <c r="Q22" s="6"/>
    </row>
    <row r="23" spans="3:17" ht="24.95" customHeight="1">
      <c r="C23" s="6"/>
      <c r="D23" s="6" t="s">
        <v>67</v>
      </c>
      <c r="F23" s="6"/>
      <c r="G23" s="6"/>
      <c r="H23" s="6"/>
      <c r="I23" s="6"/>
      <c r="K23" s="6"/>
      <c r="L23" s="35"/>
      <c r="M23" s="6"/>
      <c r="N23" s="6"/>
      <c r="P23" s="6"/>
      <c r="Q23" s="6"/>
    </row>
    <row r="24" spans="3:17" ht="24.95" customHeight="1">
      <c r="C24" s="6"/>
      <c r="D24" s="6" t="s">
        <v>68</v>
      </c>
      <c r="F24" s="6"/>
      <c r="G24" s="6"/>
      <c r="H24" s="6"/>
      <c r="I24" s="6"/>
      <c r="K24" s="6"/>
      <c r="L24" s="35"/>
      <c r="M24" s="6"/>
      <c r="N24" s="6"/>
      <c r="P24" s="6"/>
      <c r="Q24" s="6"/>
    </row>
    <row r="25" spans="3:17" ht="24.95" customHeight="1">
      <c r="C25" s="6"/>
      <c r="D25" s="6" t="s">
        <v>187</v>
      </c>
      <c r="F25" s="6"/>
      <c r="G25" s="6"/>
      <c r="H25" s="6"/>
      <c r="I25" s="6"/>
      <c r="K25" s="6"/>
      <c r="L25" s="35"/>
      <c r="M25" s="6"/>
      <c r="N25" s="6"/>
      <c r="P25" s="6"/>
      <c r="Q25" s="6"/>
    </row>
    <row r="26" spans="3:17" ht="24.95" customHeight="1">
      <c r="C26" s="6"/>
      <c r="D26" s="6" t="s">
        <v>260</v>
      </c>
      <c r="E26" s="6"/>
      <c r="F26" s="6"/>
      <c r="G26" s="6"/>
      <c r="H26" s="6"/>
      <c r="I26" s="6"/>
      <c r="K26" s="6"/>
      <c r="L26" s="35"/>
      <c r="M26" s="6"/>
      <c r="N26" s="6"/>
      <c r="P26" s="6"/>
      <c r="Q26" s="6"/>
    </row>
    <row r="27" spans="3:17" ht="24.95" customHeight="1">
      <c r="C27" s="6"/>
      <c r="D27" s="6" t="s">
        <v>261</v>
      </c>
      <c r="E27" s="6"/>
      <c r="F27" s="6"/>
      <c r="G27" s="6"/>
      <c r="H27" s="6"/>
      <c r="I27" s="6"/>
      <c r="K27" s="6"/>
      <c r="L27" s="35"/>
      <c r="M27" s="6"/>
      <c r="N27" s="6"/>
      <c r="P27" s="6"/>
      <c r="Q27" s="6"/>
    </row>
    <row r="28" spans="3:17" ht="24.95" customHeight="1">
      <c r="C28" s="34" t="s">
        <v>66</v>
      </c>
      <c r="E28" s="6"/>
      <c r="F28" s="6"/>
      <c r="G28" s="6"/>
      <c r="H28" s="6"/>
      <c r="I28" s="6"/>
      <c r="K28" s="6"/>
      <c r="L28" s="35"/>
      <c r="M28" s="6"/>
      <c r="N28" s="6"/>
      <c r="P28" s="6"/>
      <c r="Q28" s="6"/>
    </row>
    <row r="29" spans="3:17" ht="24.95" customHeight="1">
      <c r="C29" s="6"/>
      <c r="D29" s="6" t="s">
        <v>84</v>
      </c>
      <c r="E29" s="6"/>
      <c r="F29" s="6"/>
      <c r="G29" s="6"/>
      <c r="H29" s="6"/>
      <c r="I29" s="6"/>
      <c r="K29" s="6"/>
      <c r="L29" s="35"/>
      <c r="M29" s="6"/>
      <c r="N29" s="6"/>
      <c r="P29" s="6"/>
      <c r="Q29" s="6"/>
    </row>
    <row r="30" spans="3:17" ht="24.95" customHeight="1">
      <c r="C30" s="6"/>
      <c r="D30" s="6" t="s">
        <v>69</v>
      </c>
      <c r="F30" s="6"/>
      <c r="G30" s="6"/>
      <c r="H30" s="6"/>
      <c r="I30" s="6"/>
      <c r="K30" s="6"/>
      <c r="L30" s="35"/>
      <c r="M30" s="6"/>
      <c r="N30" s="6"/>
      <c r="P30" s="6"/>
      <c r="Q30" s="6"/>
    </row>
    <row r="31" spans="3:17" ht="24.95" customHeight="1">
      <c r="C31" s="6"/>
      <c r="D31" s="6" t="s">
        <v>70</v>
      </c>
      <c r="F31" s="6"/>
      <c r="G31" s="6"/>
      <c r="H31" s="6"/>
      <c r="I31" s="6"/>
      <c r="K31" s="6"/>
      <c r="L31" s="35"/>
      <c r="M31" s="6"/>
      <c r="N31" s="6"/>
      <c r="P31" s="6"/>
      <c r="Q31" s="6"/>
    </row>
    <row r="32" spans="3:17" ht="24.95" customHeight="1">
      <c r="C32" s="6"/>
      <c r="D32" s="6" t="s">
        <v>260</v>
      </c>
      <c r="E32" s="6"/>
      <c r="F32" s="6"/>
      <c r="G32" s="6"/>
      <c r="H32" s="6"/>
      <c r="I32" s="6"/>
      <c r="K32" s="6"/>
      <c r="L32" s="35"/>
      <c r="M32" s="6"/>
      <c r="N32" s="6"/>
      <c r="P32" s="6"/>
      <c r="Q32" s="6"/>
    </row>
    <row r="33" spans="1:30" ht="24.95" customHeight="1">
      <c r="C33" s="6"/>
      <c r="D33" s="6" t="s">
        <v>261</v>
      </c>
      <c r="E33" s="6"/>
      <c r="F33" s="6"/>
      <c r="G33" s="6"/>
      <c r="H33" s="6"/>
      <c r="I33" s="6"/>
      <c r="K33" s="6"/>
      <c r="L33" s="6"/>
      <c r="M33" s="35"/>
      <c r="N33" s="6"/>
      <c r="O33" s="6"/>
      <c r="Q33" s="6"/>
    </row>
    <row r="34" spans="1:30" ht="24.95" customHeight="1">
      <c r="C34" s="34" t="s">
        <v>64</v>
      </c>
      <c r="E34" s="6"/>
      <c r="F34" s="6"/>
      <c r="G34" s="6"/>
      <c r="H34" s="6"/>
      <c r="I34" s="6"/>
      <c r="K34" s="6"/>
      <c r="L34" s="6"/>
      <c r="M34" s="35"/>
      <c r="N34" s="6"/>
      <c r="O34" s="6"/>
      <c r="Q34" s="6"/>
    </row>
    <row r="35" spans="1:30" ht="24.95" customHeight="1">
      <c r="C35" s="6"/>
      <c r="D35" s="6" t="s">
        <v>202</v>
      </c>
      <c r="E35" s="6"/>
      <c r="F35" s="6"/>
      <c r="G35" s="6"/>
      <c r="H35" s="6"/>
      <c r="I35" s="6"/>
      <c r="K35" s="6"/>
      <c r="L35" s="6"/>
      <c r="M35" s="35"/>
      <c r="N35" s="6"/>
      <c r="O35" s="6"/>
      <c r="Q35" s="6"/>
    </row>
    <row r="36" spans="1:30" ht="24.95" customHeight="1">
      <c r="C36" s="6"/>
      <c r="E36" s="6"/>
      <c r="F36" s="6"/>
      <c r="G36" s="6"/>
      <c r="H36" s="6"/>
      <c r="I36" s="6"/>
      <c r="K36" s="6"/>
      <c r="L36" s="6"/>
      <c r="M36" s="35"/>
      <c r="N36" s="6"/>
      <c r="O36" s="6"/>
      <c r="Q36" s="6"/>
    </row>
    <row r="37" spans="1:30" ht="24.95" customHeight="1">
      <c r="A37" s="1" t="s">
        <v>195</v>
      </c>
      <c r="C37" s="6"/>
      <c r="D37" s="2"/>
    </row>
    <row r="38" spans="1:30" ht="24.95" customHeight="1">
      <c r="C38" s="1"/>
      <c r="D38" s="2"/>
    </row>
    <row r="39" spans="1:30" ht="24.95" customHeight="1" thickBot="1">
      <c r="J39" s="8" t="s">
        <v>99</v>
      </c>
    </row>
    <row r="40" spans="1:30" s="9" customFormat="1" ht="24.95" customHeight="1">
      <c r="A40" s="149" t="s">
        <v>97</v>
      </c>
      <c r="B40" s="152" t="s">
        <v>96</v>
      </c>
      <c r="C40" s="107"/>
      <c r="D40" s="108"/>
      <c r="E40" s="107"/>
      <c r="F40" s="109" t="s">
        <v>23</v>
      </c>
      <c r="G40" s="109" t="s">
        <v>40</v>
      </c>
      <c r="H40" s="109" t="s">
        <v>24</v>
      </c>
      <c r="I40" s="146" t="s">
        <v>28</v>
      </c>
      <c r="J40" s="147" t="s">
        <v>6</v>
      </c>
      <c r="K40" s="147" t="s">
        <v>6</v>
      </c>
      <c r="L40" s="110" t="s">
        <v>26</v>
      </c>
      <c r="M40" s="148" t="s">
        <v>27</v>
      </c>
      <c r="N40" s="111" t="s">
        <v>25</v>
      </c>
      <c r="O40" s="112" t="s">
        <v>5</v>
      </c>
      <c r="P40" s="142" t="s">
        <v>39</v>
      </c>
      <c r="Q40" s="144" t="s">
        <v>30</v>
      </c>
      <c r="W40" s="10"/>
      <c r="X40" s="10"/>
      <c r="Y40" s="10"/>
      <c r="Z40" s="10"/>
      <c r="AA40" s="10"/>
      <c r="AB40" s="10"/>
      <c r="AC40" s="10"/>
      <c r="AD40" s="10"/>
    </row>
    <row r="41" spans="1:30" s="9" customFormat="1" ht="24.95" customHeight="1">
      <c r="A41" s="150"/>
      <c r="B41" s="153"/>
      <c r="C41" s="113" t="s">
        <v>196</v>
      </c>
      <c r="D41" s="133" t="s">
        <v>32</v>
      </c>
      <c r="E41" s="113" t="s">
        <v>22</v>
      </c>
      <c r="F41" s="114" t="s">
        <v>85</v>
      </c>
      <c r="G41" s="114" t="s">
        <v>86</v>
      </c>
      <c r="H41" s="114" t="s">
        <v>33</v>
      </c>
      <c r="I41" s="143"/>
      <c r="J41" s="143"/>
      <c r="K41" s="143"/>
      <c r="L41" s="115" t="s">
        <v>87</v>
      </c>
      <c r="M41" s="143"/>
      <c r="N41" s="116" t="s">
        <v>88</v>
      </c>
      <c r="O41" s="117" t="s">
        <v>89</v>
      </c>
      <c r="P41" s="143"/>
      <c r="Q41" s="145"/>
      <c r="W41" s="10"/>
      <c r="X41" s="10"/>
      <c r="Y41" s="10"/>
      <c r="Z41" s="10"/>
      <c r="AA41" s="10"/>
      <c r="AB41" s="10"/>
      <c r="AC41" s="10"/>
      <c r="AD41" s="10"/>
    </row>
    <row r="42" spans="1:30" s="9" customFormat="1" ht="24.95" customHeight="1">
      <c r="A42" s="151"/>
      <c r="B42" s="154"/>
      <c r="C42" s="118"/>
      <c r="D42" s="119" t="s">
        <v>34</v>
      </c>
      <c r="E42" s="118"/>
      <c r="F42" s="120" t="s">
        <v>35</v>
      </c>
      <c r="G42" s="120" t="s">
        <v>35</v>
      </c>
      <c r="H42" s="120" t="s">
        <v>35</v>
      </c>
      <c r="I42" s="121" t="s">
        <v>36</v>
      </c>
      <c r="J42" s="121" t="s">
        <v>90</v>
      </c>
      <c r="K42" s="122" t="s">
        <v>37</v>
      </c>
      <c r="L42" s="123" t="s">
        <v>91</v>
      </c>
      <c r="M42" s="118" t="s">
        <v>38</v>
      </c>
      <c r="N42" s="124" t="s">
        <v>92</v>
      </c>
      <c r="O42" s="125" t="s">
        <v>259</v>
      </c>
      <c r="P42" s="126" t="s">
        <v>259</v>
      </c>
      <c r="Q42" s="127" t="s">
        <v>31</v>
      </c>
      <c r="W42" s="10"/>
      <c r="X42" s="10"/>
      <c r="Y42" s="10"/>
      <c r="Z42" s="10"/>
      <c r="AA42" s="10"/>
      <c r="AB42" s="10"/>
      <c r="AC42" s="10"/>
      <c r="AD42" s="10"/>
    </row>
    <row r="43" spans="1:30" s="9" customFormat="1" ht="12.6" customHeight="1">
      <c r="A43" s="158" t="s">
        <v>98</v>
      </c>
      <c r="B43" s="161" t="s">
        <v>193</v>
      </c>
      <c r="C43" s="157">
        <v>1</v>
      </c>
      <c r="D43" s="157" t="s">
        <v>203</v>
      </c>
      <c r="E43" s="161">
        <v>150</v>
      </c>
      <c r="F43" s="164">
        <v>0.30499999999999999</v>
      </c>
      <c r="G43" s="166">
        <v>0.30499999999999999</v>
      </c>
      <c r="H43" s="164">
        <v>0.31</v>
      </c>
      <c r="I43" s="163">
        <f>SUM(各種計算!S9)*100</f>
        <v>85.65476812420124</v>
      </c>
      <c r="J43" s="175">
        <f>SUM(各種計算!T9)</f>
        <v>2.4700907894736841E-2</v>
      </c>
      <c r="K43" s="176">
        <f>SUM(各種計算!U9)</f>
        <v>24.71</v>
      </c>
      <c r="L43" s="177">
        <f>SUM(各種計算!V9)</f>
        <v>3.4999999999999997E-5</v>
      </c>
      <c r="M43" s="189">
        <f>SUM(各種計算!X9)</f>
        <v>1</v>
      </c>
      <c r="N43" s="192">
        <f>SUM(各種計算!AB9)</f>
        <v>1.6820541099999999</v>
      </c>
      <c r="O43" s="194">
        <f>SUM(各種計算!AC9)</f>
        <v>0.17167044246660002</v>
      </c>
      <c r="P43" s="196">
        <f>SUM(各種計算!AD9)</f>
        <v>0.19637135036133685</v>
      </c>
      <c r="Q43" s="182">
        <f>SUM(リサイクル率計算!AA8)</f>
        <v>69.312169312169303</v>
      </c>
      <c r="R43" s="10"/>
      <c r="S43" s="10"/>
      <c r="T43" s="10"/>
      <c r="U43" s="10"/>
    </row>
    <row r="44" spans="1:30" s="9" customFormat="1" ht="12.6" customHeight="1">
      <c r="A44" s="159"/>
      <c r="B44" s="162"/>
      <c r="C44" s="155"/>
      <c r="D44" s="155"/>
      <c r="E44" s="162"/>
      <c r="F44" s="165"/>
      <c r="G44" s="167"/>
      <c r="H44" s="165"/>
      <c r="I44" s="163"/>
      <c r="J44" s="175"/>
      <c r="K44" s="176"/>
      <c r="L44" s="177"/>
      <c r="M44" s="190"/>
      <c r="N44" s="193"/>
      <c r="O44" s="195"/>
      <c r="P44" s="197"/>
      <c r="Q44" s="183"/>
      <c r="R44" s="10"/>
      <c r="S44" s="10"/>
      <c r="T44" s="10"/>
      <c r="U44" s="10"/>
    </row>
    <row r="45" spans="1:30" s="9" customFormat="1" ht="12.6" customHeight="1">
      <c r="A45" s="159"/>
      <c r="B45" s="162"/>
      <c r="C45" s="155">
        <v>2</v>
      </c>
      <c r="D45" s="155" t="s">
        <v>258</v>
      </c>
      <c r="E45" s="162">
        <v>200</v>
      </c>
      <c r="F45" s="165">
        <v>0.30499999999999999</v>
      </c>
      <c r="G45" s="167">
        <v>0.30499999999999999</v>
      </c>
      <c r="H45" s="165">
        <v>0.31</v>
      </c>
      <c r="I45" s="163">
        <f>SUM(各種計算!S11)*100</f>
        <v>86.494310956627118</v>
      </c>
      <c r="J45" s="184">
        <f>SUM(各種計算!T11)</f>
        <v>2.4943013157894735E-2</v>
      </c>
      <c r="K45" s="178">
        <f>SUM(各種計算!U11)</f>
        <v>24.950000000000003</v>
      </c>
      <c r="L45" s="180">
        <f>SUM(各種計算!V11)</f>
        <v>3.4999999999999997E-5</v>
      </c>
      <c r="M45" s="186">
        <f>SUM(各種計算!X11)</f>
        <v>1</v>
      </c>
      <c r="N45" s="187">
        <f>SUM(各種計算!AB11)</f>
        <v>1.6820541099999999</v>
      </c>
      <c r="O45" s="188">
        <f>SUM(各種計算!AC11)</f>
        <v>0.17167044246660002</v>
      </c>
      <c r="P45" s="191">
        <f>SUM(各種計算!AD11)</f>
        <v>0.19661345562449475</v>
      </c>
      <c r="Q45" s="198">
        <f>SUM(リサイクル率計算!AA10)</f>
        <v>59.967585089141004</v>
      </c>
      <c r="R45" s="10"/>
      <c r="S45" s="10"/>
      <c r="T45" s="10"/>
      <c r="U45" s="10"/>
    </row>
    <row r="46" spans="1:30" s="9" customFormat="1" ht="12.6" customHeight="1">
      <c r="A46" s="159"/>
      <c r="B46" s="162"/>
      <c r="C46" s="155"/>
      <c r="D46" s="155"/>
      <c r="E46" s="162"/>
      <c r="F46" s="165"/>
      <c r="G46" s="167"/>
      <c r="H46" s="165"/>
      <c r="I46" s="163"/>
      <c r="J46" s="185"/>
      <c r="K46" s="179"/>
      <c r="L46" s="181"/>
      <c r="M46" s="186"/>
      <c r="N46" s="187"/>
      <c r="O46" s="188"/>
      <c r="P46" s="191"/>
      <c r="Q46" s="198"/>
      <c r="R46" s="10"/>
      <c r="S46" s="10"/>
      <c r="T46" s="10"/>
      <c r="U46" s="10"/>
    </row>
    <row r="47" spans="1:30" s="9" customFormat="1" ht="12.6" customHeight="1">
      <c r="A47" s="159"/>
      <c r="B47" s="162"/>
      <c r="C47" s="155">
        <v>3</v>
      </c>
      <c r="D47" s="155" t="s">
        <v>230</v>
      </c>
      <c r="E47" s="162">
        <v>150</v>
      </c>
      <c r="F47" s="165">
        <v>0.30499999999999999</v>
      </c>
      <c r="G47" s="167">
        <v>0.57499999999999996</v>
      </c>
      <c r="H47" s="165">
        <v>0.31</v>
      </c>
      <c r="I47" s="163">
        <f>SUM(各種計算!S13)*100</f>
        <v>87.472878273212743</v>
      </c>
      <c r="J47" s="184">
        <f>SUM(各種計算!T13)</f>
        <v>4.7555723684210516E-2</v>
      </c>
      <c r="K47" s="178">
        <f>SUM(各種計算!U13)</f>
        <v>47.559999999999995</v>
      </c>
      <c r="L47" s="180">
        <f>SUM(各種計算!V13)</f>
        <v>3.4999999999999997E-5</v>
      </c>
      <c r="M47" s="186">
        <f>SUM(各種計算!X13)</f>
        <v>1</v>
      </c>
      <c r="N47" s="187">
        <f>SUM(各種計算!AB13)</f>
        <v>2.3948486750000004</v>
      </c>
      <c r="O47" s="188">
        <f>SUM(各種計算!AC13)</f>
        <v>0.24441825577050005</v>
      </c>
      <c r="P47" s="191">
        <f>SUM(各種計算!AD13)</f>
        <v>0.2919739794547106</v>
      </c>
      <c r="Q47" s="198">
        <f>SUM(リサイクル率計算!AA12)</f>
        <v>77.671068427370955</v>
      </c>
      <c r="R47" s="10"/>
      <c r="S47" s="10"/>
      <c r="T47" s="10"/>
      <c r="U47" s="10"/>
    </row>
    <row r="48" spans="1:30" s="9" customFormat="1" ht="12.6" customHeight="1">
      <c r="A48" s="159"/>
      <c r="B48" s="162"/>
      <c r="C48" s="155"/>
      <c r="D48" s="155"/>
      <c r="E48" s="162"/>
      <c r="F48" s="165"/>
      <c r="G48" s="167"/>
      <c r="H48" s="165"/>
      <c r="I48" s="163"/>
      <c r="J48" s="185"/>
      <c r="K48" s="179"/>
      <c r="L48" s="181"/>
      <c r="M48" s="186"/>
      <c r="N48" s="187"/>
      <c r="O48" s="188"/>
      <c r="P48" s="191"/>
      <c r="Q48" s="198"/>
      <c r="R48" s="10"/>
      <c r="S48" s="10"/>
      <c r="T48" s="10"/>
      <c r="U48" s="10"/>
    </row>
    <row r="49" spans="1:21" s="9" customFormat="1" ht="12.6" customHeight="1">
      <c r="A49" s="159"/>
      <c r="B49" s="162"/>
      <c r="C49" s="155">
        <v>4</v>
      </c>
      <c r="D49" s="155" t="s">
        <v>231</v>
      </c>
      <c r="E49" s="162">
        <v>200</v>
      </c>
      <c r="F49" s="165">
        <v>0.30499999999999999</v>
      </c>
      <c r="G49" s="167">
        <v>0.57499999999999996</v>
      </c>
      <c r="H49" s="165">
        <v>0.31</v>
      </c>
      <c r="I49" s="163">
        <f>SUM(各種計算!S15)*100</f>
        <v>87.918200993021259</v>
      </c>
      <c r="J49" s="184">
        <f>SUM(各種計算!T15)</f>
        <v>4.7797828947368413E-2</v>
      </c>
      <c r="K49" s="178">
        <f>SUM(各種計算!U15)</f>
        <v>47.8</v>
      </c>
      <c r="L49" s="180">
        <f>SUM(各種計算!V15)</f>
        <v>3.4999999999999997E-5</v>
      </c>
      <c r="M49" s="186">
        <f>SUM(各種計算!X15)</f>
        <v>1</v>
      </c>
      <c r="N49" s="187">
        <f>SUM(各種計算!AB15)</f>
        <v>2.3948486750000004</v>
      </c>
      <c r="O49" s="188">
        <f>SUM(各種計算!AC15)</f>
        <v>0.24441825577050005</v>
      </c>
      <c r="P49" s="191">
        <f>SUM(各種計算!AD15)</f>
        <v>0.29221608471786847</v>
      </c>
      <c r="Q49" s="198">
        <f>SUM(リサイクル率計算!AA14)</f>
        <v>70.668176670441667</v>
      </c>
      <c r="R49" s="10"/>
      <c r="S49" s="10"/>
      <c r="T49" s="10"/>
      <c r="U49" s="10"/>
    </row>
    <row r="50" spans="1:21" s="9" customFormat="1" ht="12.6" customHeight="1">
      <c r="A50" s="159"/>
      <c r="B50" s="162"/>
      <c r="C50" s="155"/>
      <c r="D50" s="155"/>
      <c r="E50" s="162"/>
      <c r="F50" s="165"/>
      <c r="G50" s="167"/>
      <c r="H50" s="165"/>
      <c r="I50" s="163"/>
      <c r="J50" s="185"/>
      <c r="K50" s="179"/>
      <c r="L50" s="181"/>
      <c r="M50" s="186"/>
      <c r="N50" s="187"/>
      <c r="O50" s="188"/>
      <c r="P50" s="191"/>
      <c r="Q50" s="198"/>
      <c r="R50" s="10"/>
      <c r="S50" s="10"/>
      <c r="T50" s="10"/>
      <c r="U50" s="10"/>
    </row>
    <row r="51" spans="1:21" s="9" customFormat="1" ht="12.6" customHeight="1">
      <c r="A51" s="159"/>
      <c r="B51" s="162"/>
      <c r="C51" s="155">
        <v>5</v>
      </c>
      <c r="D51" s="155" t="s">
        <v>204</v>
      </c>
      <c r="E51" s="162">
        <v>150</v>
      </c>
      <c r="F51" s="165">
        <v>0.30499999999999999</v>
      </c>
      <c r="G51" s="167">
        <v>0.84499999999999997</v>
      </c>
      <c r="H51" s="165">
        <v>0.31</v>
      </c>
      <c r="I51" s="163">
        <f>SUM(各種計算!S17)*100</f>
        <v>88.129119214571944</v>
      </c>
      <c r="J51" s="184">
        <f>SUM(各種計算!T17)</f>
        <v>7.0410539473684211E-2</v>
      </c>
      <c r="K51" s="178">
        <f>SUM(各種計算!U17)</f>
        <v>70.42</v>
      </c>
      <c r="L51" s="180">
        <f>SUM(各種計算!V17)</f>
        <v>3.4999999999999997E-5</v>
      </c>
      <c r="M51" s="186">
        <f>SUM(各種計算!X17)</f>
        <v>1</v>
      </c>
      <c r="N51" s="187">
        <f>SUM(各種計算!AB17)</f>
        <v>2.9708599249999996</v>
      </c>
      <c r="O51" s="188">
        <f>SUM(各種計算!AC17)</f>
        <v>0.30320596394549998</v>
      </c>
      <c r="P51" s="191">
        <f>SUM(各種計算!AD17)</f>
        <v>0.37361650341918418</v>
      </c>
      <c r="Q51" s="198">
        <f>SUM(リサイクル率計算!AA16)</f>
        <v>85.080264400377715</v>
      </c>
      <c r="R51" s="10"/>
      <c r="S51" s="10"/>
      <c r="T51" s="10"/>
      <c r="U51" s="10"/>
    </row>
    <row r="52" spans="1:21" s="9" customFormat="1" ht="12.6" customHeight="1">
      <c r="A52" s="159"/>
      <c r="B52" s="162"/>
      <c r="C52" s="155"/>
      <c r="D52" s="155"/>
      <c r="E52" s="162"/>
      <c r="F52" s="165"/>
      <c r="G52" s="167"/>
      <c r="H52" s="165"/>
      <c r="I52" s="163"/>
      <c r="J52" s="185"/>
      <c r="K52" s="179"/>
      <c r="L52" s="181"/>
      <c r="M52" s="186"/>
      <c r="N52" s="187"/>
      <c r="O52" s="188"/>
      <c r="P52" s="191"/>
      <c r="Q52" s="198"/>
      <c r="R52" s="10"/>
      <c r="S52" s="10"/>
      <c r="T52" s="10"/>
      <c r="U52" s="10"/>
    </row>
    <row r="53" spans="1:21" s="9" customFormat="1" ht="12.6" customHeight="1">
      <c r="A53" s="159"/>
      <c r="B53" s="162"/>
      <c r="C53" s="155">
        <v>6</v>
      </c>
      <c r="D53" s="155" t="s">
        <v>232</v>
      </c>
      <c r="E53" s="162">
        <v>200</v>
      </c>
      <c r="F53" s="165">
        <v>0.30499999999999999</v>
      </c>
      <c r="G53" s="167">
        <v>0.84499999999999997</v>
      </c>
      <c r="H53" s="165">
        <v>0.31</v>
      </c>
      <c r="I53" s="163">
        <f>SUM(各種計算!S19)*100</f>
        <v>88.432149467696064</v>
      </c>
      <c r="J53" s="184">
        <f>SUM(各種計算!T19)</f>
        <v>7.0652644736842102E-2</v>
      </c>
      <c r="K53" s="178">
        <f>SUM(各種計算!U19)</f>
        <v>70.660000000000011</v>
      </c>
      <c r="L53" s="180">
        <f>SUM(各種計算!V19)</f>
        <v>3.4999999999999997E-5</v>
      </c>
      <c r="M53" s="186">
        <f>SUM(各種計算!X19)</f>
        <v>1</v>
      </c>
      <c r="N53" s="187">
        <f>SUM(各種計算!AB19)</f>
        <v>2.9708599249999996</v>
      </c>
      <c r="O53" s="188">
        <f>SUM(各種計算!AC19)</f>
        <v>0.30320596394549998</v>
      </c>
      <c r="P53" s="191">
        <f>SUM(各種計算!AD19)</f>
        <v>0.37385860868234211</v>
      </c>
      <c r="Q53" s="198">
        <f>SUM(リサイクル率計算!AA18)</f>
        <v>79.17042380522993</v>
      </c>
      <c r="R53" s="10"/>
      <c r="S53" s="10"/>
      <c r="T53" s="10"/>
      <c r="U53" s="10"/>
    </row>
    <row r="54" spans="1:21" s="9" customFormat="1" ht="12.6" customHeight="1">
      <c r="A54" s="159"/>
      <c r="B54" s="162"/>
      <c r="C54" s="155"/>
      <c r="D54" s="155"/>
      <c r="E54" s="162"/>
      <c r="F54" s="165"/>
      <c r="G54" s="167"/>
      <c r="H54" s="165"/>
      <c r="I54" s="163"/>
      <c r="J54" s="185"/>
      <c r="K54" s="179"/>
      <c r="L54" s="181"/>
      <c r="M54" s="186"/>
      <c r="N54" s="187"/>
      <c r="O54" s="188"/>
      <c r="P54" s="191"/>
      <c r="Q54" s="198"/>
      <c r="R54" s="10"/>
      <c r="S54" s="10"/>
      <c r="T54" s="10"/>
      <c r="U54" s="10"/>
    </row>
    <row r="55" spans="1:21" s="9" customFormat="1" ht="12.6" customHeight="1">
      <c r="A55" s="159"/>
      <c r="B55" s="162"/>
      <c r="C55" s="155">
        <v>7</v>
      </c>
      <c r="D55" s="155" t="s">
        <v>205</v>
      </c>
      <c r="E55" s="162">
        <v>150</v>
      </c>
      <c r="F55" s="165">
        <v>0.30499999999999999</v>
      </c>
      <c r="G55" s="167">
        <v>1.115</v>
      </c>
      <c r="H55" s="165">
        <v>0.31</v>
      </c>
      <c r="I55" s="163">
        <f>SUM(各種計算!S21)*100</f>
        <v>88.467539430967932</v>
      </c>
      <c r="J55" s="184">
        <f>SUM(各種計算!T21)</f>
        <v>9.3265355263157906E-2</v>
      </c>
      <c r="K55" s="178">
        <f>SUM(各種計算!U21)</f>
        <v>93.27000000000001</v>
      </c>
      <c r="L55" s="180">
        <f>SUM(各種計算!V21)</f>
        <v>3.4999999999999997E-5</v>
      </c>
      <c r="M55" s="186">
        <f>SUM(各種計算!X21)</f>
        <v>1</v>
      </c>
      <c r="N55" s="187">
        <f>SUM(各種計算!AB21)</f>
        <v>3.5468711750000002</v>
      </c>
      <c r="O55" s="188">
        <f>SUM(各種計算!AC21)</f>
        <v>0.36199367212050004</v>
      </c>
      <c r="P55" s="191">
        <f>SUM(各種計算!AD21)</f>
        <v>0.45525902738365798</v>
      </c>
      <c r="Q55" s="198">
        <f>SUM(リサイクル率計算!AA20)</f>
        <v>87.96648895658798</v>
      </c>
      <c r="R55" s="10"/>
      <c r="S55" s="10"/>
      <c r="T55" s="10"/>
      <c r="U55" s="10"/>
    </row>
    <row r="56" spans="1:21" s="9" customFormat="1" ht="12.6" customHeight="1">
      <c r="A56" s="159"/>
      <c r="B56" s="162"/>
      <c r="C56" s="155"/>
      <c r="D56" s="155"/>
      <c r="E56" s="162"/>
      <c r="F56" s="165"/>
      <c r="G56" s="167"/>
      <c r="H56" s="165"/>
      <c r="I56" s="163"/>
      <c r="J56" s="185"/>
      <c r="K56" s="179"/>
      <c r="L56" s="181"/>
      <c r="M56" s="186"/>
      <c r="N56" s="187"/>
      <c r="O56" s="188"/>
      <c r="P56" s="191"/>
      <c r="Q56" s="198"/>
      <c r="R56" s="10"/>
      <c r="S56" s="10"/>
      <c r="T56" s="10"/>
      <c r="U56" s="10"/>
    </row>
    <row r="57" spans="1:21" s="9" customFormat="1" ht="12.6" customHeight="1">
      <c r="A57" s="159"/>
      <c r="B57" s="162"/>
      <c r="C57" s="155">
        <v>8</v>
      </c>
      <c r="D57" s="155" t="s">
        <v>233</v>
      </c>
      <c r="E57" s="162">
        <v>200</v>
      </c>
      <c r="F57" s="165">
        <v>0.30499999999999999</v>
      </c>
      <c r="G57" s="167">
        <v>1.115</v>
      </c>
      <c r="H57" s="165">
        <v>0.31</v>
      </c>
      <c r="I57" s="163">
        <f>SUM(各種計算!S23)*100</f>
        <v>88.697190160914019</v>
      </c>
      <c r="J57" s="184">
        <f>SUM(各種計算!T23)</f>
        <v>9.3507460526315797E-2</v>
      </c>
      <c r="K57" s="178">
        <f>SUM(各種計算!U23)</f>
        <v>93.51</v>
      </c>
      <c r="L57" s="180">
        <f>SUM(各種計算!V23)</f>
        <v>3.4999999999999997E-5</v>
      </c>
      <c r="M57" s="186">
        <f>SUM(各種計算!X23)</f>
        <v>1</v>
      </c>
      <c r="N57" s="187">
        <f>SUM(各種計算!AB23)</f>
        <v>3.5468711750000002</v>
      </c>
      <c r="O57" s="188">
        <f>SUM(各種計算!AC23)</f>
        <v>0.36199367212050004</v>
      </c>
      <c r="P57" s="191">
        <f>SUM(各種計算!AD23)</f>
        <v>0.45550113264681585</v>
      </c>
      <c r="Q57" s="198">
        <f>SUM(リサイクル率計算!AA22)</f>
        <v>83.052090975788701</v>
      </c>
      <c r="R57" s="10"/>
      <c r="S57" s="10"/>
      <c r="T57" s="10"/>
      <c r="U57" s="10"/>
    </row>
    <row r="58" spans="1:21" s="9" customFormat="1" ht="12.6" customHeight="1">
      <c r="A58" s="159"/>
      <c r="B58" s="162"/>
      <c r="C58" s="155"/>
      <c r="D58" s="155"/>
      <c r="E58" s="162"/>
      <c r="F58" s="165"/>
      <c r="G58" s="167"/>
      <c r="H58" s="165"/>
      <c r="I58" s="163"/>
      <c r="J58" s="185"/>
      <c r="K58" s="179"/>
      <c r="L58" s="181"/>
      <c r="M58" s="186"/>
      <c r="N58" s="187"/>
      <c r="O58" s="188"/>
      <c r="P58" s="191"/>
      <c r="Q58" s="198"/>
      <c r="R58" s="10"/>
      <c r="S58" s="10"/>
      <c r="T58" s="10"/>
      <c r="U58" s="10"/>
    </row>
    <row r="59" spans="1:21" s="9" customFormat="1" ht="12.6" customHeight="1">
      <c r="A59" s="159"/>
      <c r="B59" s="162"/>
      <c r="C59" s="155">
        <v>9</v>
      </c>
      <c r="D59" s="155" t="s">
        <v>206</v>
      </c>
      <c r="E59" s="162">
        <v>150</v>
      </c>
      <c r="F59" s="165">
        <v>0.57499999999999996</v>
      </c>
      <c r="G59" s="167">
        <v>0.57499999999999996</v>
      </c>
      <c r="H59" s="165">
        <v>0.31</v>
      </c>
      <c r="I59" s="163">
        <f>SUM(各種計算!S25)*100</f>
        <v>88.897910976599974</v>
      </c>
      <c r="J59" s="184">
        <f>SUM(各種計算!T25)</f>
        <v>9.1114802631578923E-2</v>
      </c>
      <c r="K59" s="178">
        <f>SUM(各種計算!U25)</f>
        <v>91.12</v>
      </c>
      <c r="L59" s="180">
        <f>SUM(各種計算!V25)</f>
        <v>3.4999999999999997E-5</v>
      </c>
      <c r="M59" s="186">
        <f>SUM(各種計算!X25)</f>
        <v>1</v>
      </c>
      <c r="N59" s="187">
        <f>SUM(各種計算!AB25)</f>
        <v>3.11278465</v>
      </c>
      <c r="O59" s="188">
        <f>SUM(各種計算!AC25)</f>
        <v>0.31769080137900002</v>
      </c>
      <c r="P59" s="191">
        <f>SUM(各種計算!AD25)</f>
        <v>0.40880560401057897</v>
      </c>
      <c r="Q59" s="198">
        <f>SUM(リサイクル率計算!AA24)</f>
        <v>87.247780468119444</v>
      </c>
      <c r="R59" s="10"/>
      <c r="S59" s="10"/>
      <c r="T59" s="10"/>
      <c r="U59" s="10"/>
    </row>
    <row r="60" spans="1:21" s="9" customFormat="1" ht="12.6" customHeight="1">
      <c r="A60" s="159"/>
      <c r="B60" s="162"/>
      <c r="C60" s="155"/>
      <c r="D60" s="155"/>
      <c r="E60" s="162"/>
      <c r="F60" s="165"/>
      <c r="G60" s="167"/>
      <c r="H60" s="165"/>
      <c r="I60" s="163"/>
      <c r="J60" s="185"/>
      <c r="K60" s="179"/>
      <c r="L60" s="181"/>
      <c r="M60" s="186"/>
      <c r="N60" s="187"/>
      <c r="O60" s="188"/>
      <c r="P60" s="191"/>
      <c r="Q60" s="198"/>
      <c r="R60" s="10"/>
      <c r="S60" s="10"/>
      <c r="T60" s="10"/>
      <c r="U60" s="10"/>
    </row>
    <row r="61" spans="1:21" s="9" customFormat="1" ht="12.6" customHeight="1">
      <c r="A61" s="159"/>
      <c r="B61" s="162"/>
      <c r="C61" s="155">
        <v>10</v>
      </c>
      <c r="D61" s="155" t="s">
        <v>234</v>
      </c>
      <c r="E61" s="162">
        <v>200</v>
      </c>
      <c r="F61" s="165">
        <v>0.57499999999999996</v>
      </c>
      <c r="G61" s="167">
        <v>0.57499999999999996</v>
      </c>
      <c r="H61" s="165">
        <v>0.31</v>
      </c>
      <c r="I61" s="163">
        <f>SUM(各種計算!S27)*100</f>
        <v>89.134125636672323</v>
      </c>
      <c r="J61" s="184">
        <f>SUM(各種計算!T27)</f>
        <v>9.1356907894736827E-2</v>
      </c>
      <c r="K61" s="178">
        <f>SUM(各種計算!U27)</f>
        <v>91.36</v>
      </c>
      <c r="L61" s="180">
        <f>SUM(各種計算!V27)</f>
        <v>3.4999999999999997E-5</v>
      </c>
      <c r="M61" s="186">
        <f>SUM(各種計算!X27)</f>
        <v>1</v>
      </c>
      <c r="N61" s="187">
        <f>SUM(各種計算!AB27)</f>
        <v>3.11278465</v>
      </c>
      <c r="O61" s="188">
        <f>SUM(各種計算!AC27)</f>
        <v>0.31769080137900002</v>
      </c>
      <c r="P61" s="191">
        <f>SUM(各種計算!AD27)</f>
        <v>0.40904770927373685</v>
      </c>
      <c r="Q61" s="198">
        <f>SUM(リサイクル率計算!AA26)</f>
        <v>82.07913110938712</v>
      </c>
      <c r="R61" s="10"/>
      <c r="S61" s="10"/>
      <c r="T61" s="10"/>
      <c r="U61" s="10"/>
    </row>
    <row r="62" spans="1:21" s="9" customFormat="1" ht="12.6" customHeight="1">
      <c r="A62" s="159"/>
      <c r="B62" s="162"/>
      <c r="C62" s="155"/>
      <c r="D62" s="155"/>
      <c r="E62" s="162"/>
      <c r="F62" s="165"/>
      <c r="G62" s="167"/>
      <c r="H62" s="165"/>
      <c r="I62" s="163"/>
      <c r="J62" s="185"/>
      <c r="K62" s="179"/>
      <c r="L62" s="181"/>
      <c r="M62" s="186"/>
      <c r="N62" s="187"/>
      <c r="O62" s="188"/>
      <c r="P62" s="191"/>
      <c r="Q62" s="198"/>
      <c r="R62" s="10"/>
      <c r="S62" s="10"/>
      <c r="T62" s="10"/>
      <c r="U62" s="10"/>
    </row>
    <row r="63" spans="1:21" s="9" customFormat="1" ht="12.6" customHeight="1">
      <c r="A63" s="159"/>
      <c r="B63" s="162"/>
      <c r="C63" s="155">
        <v>11</v>
      </c>
      <c r="D63" s="155" t="s">
        <v>207</v>
      </c>
      <c r="E63" s="162">
        <v>150</v>
      </c>
      <c r="F63" s="165">
        <v>0.57499999999999996</v>
      </c>
      <c r="G63" s="167">
        <v>0.84499999999999997</v>
      </c>
      <c r="H63" s="165">
        <v>0.31</v>
      </c>
      <c r="I63" s="163">
        <f>SUM(各種計算!S29)*100</f>
        <v>89.412271893207219</v>
      </c>
      <c r="J63" s="184">
        <f>SUM(各種計算!T29)</f>
        <v>0.13467388157894736</v>
      </c>
      <c r="K63" s="178">
        <f>SUM(各種計算!U29)</f>
        <v>134.67999999999998</v>
      </c>
      <c r="L63" s="180">
        <f>SUM(各種計算!V29)</f>
        <v>3.4999999999999997E-5</v>
      </c>
      <c r="M63" s="186">
        <f>SUM(各種計算!X29)</f>
        <v>1</v>
      </c>
      <c r="N63" s="187">
        <f>SUM(各種計算!AB29)</f>
        <v>3.783250775</v>
      </c>
      <c r="O63" s="188">
        <f>SUM(各種計算!AC29)</f>
        <v>0.38611857409650002</v>
      </c>
      <c r="P63" s="191">
        <f>SUM(各種計算!AD29)</f>
        <v>0.52079245567544741</v>
      </c>
      <c r="Q63" s="198">
        <f>SUM(リサイクル率計算!AA28)</f>
        <v>90.555887627017327</v>
      </c>
      <c r="R63" s="10"/>
      <c r="S63" s="10"/>
      <c r="T63" s="10"/>
      <c r="U63" s="10"/>
    </row>
    <row r="64" spans="1:21" s="9" customFormat="1" ht="12.6" customHeight="1">
      <c r="A64" s="159"/>
      <c r="B64" s="162"/>
      <c r="C64" s="155"/>
      <c r="D64" s="155"/>
      <c r="E64" s="162"/>
      <c r="F64" s="165"/>
      <c r="G64" s="167"/>
      <c r="H64" s="165"/>
      <c r="I64" s="163"/>
      <c r="J64" s="185"/>
      <c r="K64" s="179"/>
      <c r="L64" s="181"/>
      <c r="M64" s="186"/>
      <c r="N64" s="187"/>
      <c r="O64" s="188"/>
      <c r="P64" s="191"/>
      <c r="Q64" s="198"/>
      <c r="R64" s="10"/>
      <c r="S64" s="10"/>
      <c r="T64" s="10"/>
      <c r="U64" s="10"/>
    </row>
    <row r="65" spans="1:21" s="9" customFormat="1" ht="12.6" customHeight="1">
      <c r="A65" s="159"/>
      <c r="B65" s="162"/>
      <c r="C65" s="155">
        <v>12</v>
      </c>
      <c r="D65" s="155" t="s">
        <v>235</v>
      </c>
      <c r="E65" s="162">
        <v>200</v>
      </c>
      <c r="F65" s="165">
        <v>0.57499999999999996</v>
      </c>
      <c r="G65" s="167">
        <v>0.84499999999999997</v>
      </c>
      <c r="H65" s="165">
        <v>0.31</v>
      </c>
      <c r="I65" s="163">
        <f>SUM(各種計算!S31)*100</f>
        <v>89.573009679646972</v>
      </c>
      <c r="J65" s="184">
        <f>SUM(各種計算!T31)</f>
        <v>0.13491598684210526</v>
      </c>
      <c r="K65" s="178">
        <f>SUM(各種計算!U31)</f>
        <v>134.91999999999999</v>
      </c>
      <c r="L65" s="180">
        <f>SUM(各種計算!V31)</f>
        <v>3.4999999999999997E-5</v>
      </c>
      <c r="M65" s="186">
        <f>SUM(各種計算!X31)</f>
        <v>1</v>
      </c>
      <c r="N65" s="187">
        <f>SUM(各種計算!AB31)</f>
        <v>3.783250775</v>
      </c>
      <c r="O65" s="188">
        <f>SUM(各種計算!AC31)</f>
        <v>0.38611857409650002</v>
      </c>
      <c r="P65" s="191">
        <f>SUM(各種計算!AD31)</f>
        <v>0.52103456093860534</v>
      </c>
      <c r="Q65" s="198">
        <f>SUM(リサイクル率計算!AA30)</f>
        <v>86.593151479976783</v>
      </c>
      <c r="R65" s="10"/>
      <c r="S65" s="10"/>
      <c r="T65" s="10"/>
      <c r="U65" s="10"/>
    </row>
    <row r="66" spans="1:21" s="9" customFormat="1" ht="12.6" customHeight="1">
      <c r="A66" s="159"/>
      <c r="B66" s="162"/>
      <c r="C66" s="155"/>
      <c r="D66" s="155"/>
      <c r="E66" s="162"/>
      <c r="F66" s="165"/>
      <c r="G66" s="167"/>
      <c r="H66" s="165"/>
      <c r="I66" s="163"/>
      <c r="J66" s="185"/>
      <c r="K66" s="179"/>
      <c r="L66" s="181"/>
      <c r="M66" s="186"/>
      <c r="N66" s="187"/>
      <c r="O66" s="188"/>
      <c r="P66" s="191"/>
      <c r="Q66" s="198"/>
      <c r="R66" s="10"/>
      <c r="S66" s="10"/>
      <c r="T66" s="10"/>
      <c r="U66" s="10"/>
    </row>
    <row r="67" spans="1:21" s="9" customFormat="1" ht="12.6" customHeight="1">
      <c r="A67" s="159"/>
      <c r="B67" s="162"/>
      <c r="C67" s="155">
        <v>13</v>
      </c>
      <c r="D67" s="155" t="s">
        <v>208</v>
      </c>
      <c r="E67" s="162">
        <v>150</v>
      </c>
      <c r="F67" s="165">
        <v>0.57499999999999996</v>
      </c>
      <c r="G67" s="167">
        <v>1.115</v>
      </c>
      <c r="H67" s="165">
        <v>0.31</v>
      </c>
      <c r="I67" s="163">
        <f>SUM(各種計算!S33)*100</f>
        <v>89.677525280695249</v>
      </c>
      <c r="J67" s="184">
        <f>SUM(各種計算!T33)</f>
        <v>0.17823296052631576</v>
      </c>
      <c r="K67" s="178">
        <f>SUM(各種計算!U33)</f>
        <v>178.23999999999998</v>
      </c>
      <c r="L67" s="180">
        <f>SUM(各種計算!V33)</f>
        <v>3.4999999999999997E-5</v>
      </c>
      <c r="M67" s="186">
        <f>SUM(各種計算!X33)</f>
        <v>1</v>
      </c>
      <c r="N67" s="187">
        <f>SUM(各種計算!AB33)</f>
        <v>4.4613949250000005</v>
      </c>
      <c r="O67" s="188">
        <f>SUM(各種計算!AC33)</f>
        <v>0.45532996604550008</v>
      </c>
      <c r="P67" s="191">
        <f>SUM(各種計算!AD33)</f>
        <v>0.6335629265718159</v>
      </c>
      <c r="Q67" s="198">
        <f>SUM(リサイクル率計算!AA32)</f>
        <v>92.501186521120076</v>
      </c>
      <c r="R67" s="10"/>
      <c r="S67" s="10"/>
      <c r="T67" s="10"/>
      <c r="U67" s="10"/>
    </row>
    <row r="68" spans="1:21" s="9" customFormat="1" ht="12.6" customHeight="1">
      <c r="A68" s="159"/>
      <c r="B68" s="162"/>
      <c r="C68" s="155"/>
      <c r="D68" s="155"/>
      <c r="E68" s="162"/>
      <c r="F68" s="165"/>
      <c r="G68" s="167"/>
      <c r="H68" s="165"/>
      <c r="I68" s="163"/>
      <c r="J68" s="185"/>
      <c r="K68" s="179"/>
      <c r="L68" s="181"/>
      <c r="M68" s="186"/>
      <c r="N68" s="187"/>
      <c r="O68" s="188"/>
      <c r="P68" s="191"/>
      <c r="Q68" s="198"/>
      <c r="R68" s="10"/>
      <c r="S68" s="10"/>
      <c r="T68" s="10"/>
      <c r="U68" s="10"/>
    </row>
    <row r="69" spans="1:21" s="9" customFormat="1" ht="12.6" customHeight="1">
      <c r="A69" s="159"/>
      <c r="B69" s="162"/>
      <c r="C69" s="155">
        <v>14</v>
      </c>
      <c r="D69" s="155" t="s">
        <v>236</v>
      </c>
      <c r="E69" s="162">
        <v>200</v>
      </c>
      <c r="F69" s="165">
        <v>0.57499999999999996</v>
      </c>
      <c r="G69" s="167">
        <v>1.115</v>
      </c>
      <c r="H69" s="165">
        <v>0.31</v>
      </c>
      <c r="I69" s="163">
        <f>SUM(各種計算!S35)*100</f>
        <v>89.799340015710115</v>
      </c>
      <c r="J69" s="184">
        <f>SUM(各種計算!T35)</f>
        <v>0.17847506578947364</v>
      </c>
      <c r="K69" s="178">
        <f>SUM(各種計算!U35)</f>
        <v>178.48</v>
      </c>
      <c r="L69" s="180">
        <f>SUM(各種計算!V35)</f>
        <v>3.4999999999999997E-5</v>
      </c>
      <c r="M69" s="186">
        <f>SUM(各種計算!X35)</f>
        <v>1</v>
      </c>
      <c r="N69" s="187">
        <f>SUM(各種計算!AB35)</f>
        <v>4.4613949250000005</v>
      </c>
      <c r="O69" s="188">
        <f>SUM(各種計算!AC35)</f>
        <v>0.45532996604550008</v>
      </c>
      <c r="P69" s="191">
        <f>SUM(各種計算!AD35)</f>
        <v>0.63380503183497372</v>
      </c>
      <c r="Q69" s="198">
        <f>SUM(リサイクル率計算!AA34)</f>
        <v>89.290681502086215</v>
      </c>
      <c r="R69" s="10"/>
      <c r="S69" s="10"/>
      <c r="T69" s="10"/>
      <c r="U69" s="10"/>
    </row>
    <row r="70" spans="1:21" s="9" customFormat="1" ht="12.6" customHeight="1">
      <c r="A70" s="159"/>
      <c r="B70" s="162"/>
      <c r="C70" s="155"/>
      <c r="D70" s="155"/>
      <c r="E70" s="162"/>
      <c r="F70" s="165"/>
      <c r="G70" s="167"/>
      <c r="H70" s="165"/>
      <c r="I70" s="163"/>
      <c r="J70" s="185"/>
      <c r="K70" s="179"/>
      <c r="L70" s="181"/>
      <c r="M70" s="186"/>
      <c r="N70" s="187"/>
      <c r="O70" s="188"/>
      <c r="P70" s="191"/>
      <c r="Q70" s="198"/>
      <c r="R70" s="10"/>
      <c r="S70" s="10"/>
      <c r="T70" s="10"/>
      <c r="U70" s="10"/>
    </row>
    <row r="71" spans="1:21" s="9" customFormat="1" ht="12.6" customHeight="1">
      <c r="A71" s="159"/>
      <c r="B71" s="162"/>
      <c r="C71" s="155">
        <v>15</v>
      </c>
      <c r="D71" s="155" t="s">
        <v>209</v>
      </c>
      <c r="E71" s="162">
        <v>150</v>
      </c>
      <c r="F71" s="165">
        <v>0.84499999999999997</v>
      </c>
      <c r="G71" s="167">
        <v>0.84499999999999997</v>
      </c>
      <c r="H71" s="165">
        <v>0.31</v>
      </c>
      <c r="I71" s="163">
        <f>SUM(各種計算!S37)*100</f>
        <v>89.875421676619951</v>
      </c>
      <c r="J71" s="184">
        <f>SUM(各種計算!T37)</f>
        <v>0.19893722368421052</v>
      </c>
      <c r="K71" s="178">
        <f>SUM(各種計算!U37)</f>
        <v>198.94</v>
      </c>
      <c r="L71" s="180">
        <f>SUM(各種計算!V37)</f>
        <v>3.4999999999999997E-5</v>
      </c>
      <c r="M71" s="186">
        <f>SUM(各種計算!X37)</f>
        <v>1</v>
      </c>
      <c r="N71" s="187">
        <f>SUM(各種計算!AB37)</f>
        <v>4.5435151899999999</v>
      </c>
      <c r="O71" s="188">
        <f>SUM(各種計算!AC37)</f>
        <v>0.46371116029139997</v>
      </c>
      <c r="P71" s="191">
        <f>SUM(各種計算!AD37)</f>
        <v>0.66264838397561054</v>
      </c>
      <c r="Q71" s="198">
        <f>SUM(リサイクル率計算!AA36)</f>
        <v>93.091386095321397</v>
      </c>
      <c r="R71" s="10"/>
      <c r="S71" s="10"/>
      <c r="T71" s="10"/>
      <c r="U71" s="10"/>
    </row>
    <row r="72" spans="1:21" s="9" customFormat="1" ht="12.6" customHeight="1">
      <c r="A72" s="159"/>
      <c r="B72" s="162"/>
      <c r="C72" s="155"/>
      <c r="D72" s="155"/>
      <c r="E72" s="162"/>
      <c r="F72" s="165"/>
      <c r="G72" s="167"/>
      <c r="H72" s="165"/>
      <c r="I72" s="163"/>
      <c r="J72" s="185"/>
      <c r="K72" s="179"/>
      <c r="L72" s="181"/>
      <c r="M72" s="186"/>
      <c r="N72" s="187"/>
      <c r="O72" s="188"/>
      <c r="P72" s="191"/>
      <c r="Q72" s="198"/>
      <c r="R72" s="10"/>
      <c r="S72" s="10"/>
      <c r="T72" s="10"/>
      <c r="U72" s="10"/>
    </row>
    <row r="73" spans="1:21" s="9" customFormat="1" ht="12.6" customHeight="1">
      <c r="A73" s="159"/>
      <c r="B73" s="162"/>
      <c r="C73" s="155">
        <v>16</v>
      </c>
      <c r="D73" s="155" t="s">
        <v>237</v>
      </c>
      <c r="E73" s="162">
        <v>200</v>
      </c>
      <c r="F73" s="165">
        <v>0.84499999999999997</v>
      </c>
      <c r="G73" s="167">
        <v>0.84499999999999997</v>
      </c>
      <c r="H73" s="165">
        <v>0.31</v>
      </c>
      <c r="I73" s="163">
        <f>SUM(各種計算!S39)*100</f>
        <v>89.984799460291967</v>
      </c>
      <c r="J73" s="184">
        <f>SUM(各種計算!T39)</f>
        <v>0.19917932894736839</v>
      </c>
      <c r="K73" s="178">
        <f>SUM(各種計算!U39)</f>
        <v>199.17999999999998</v>
      </c>
      <c r="L73" s="180">
        <f>SUM(各種計算!V39)</f>
        <v>3.4999999999999997E-5</v>
      </c>
      <c r="M73" s="186">
        <f>SUM(各種計算!X39)</f>
        <v>1</v>
      </c>
      <c r="N73" s="187">
        <f>SUM(各種計算!AB39)</f>
        <v>4.5435151899999999</v>
      </c>
      <c r="O73" s="188">
        <f>SUM(各種計算!AC39)</f>
        <v>0.46371116029139997</v>
      </c>
      <c r="P73" s="191">
        <f>SUM(各種計算!AD39)</f>
        <v>0.66289048923876837</v>
      </c>
      <c r="Q73" s="198">
        <f>SUM(リサイクル率計算!AA38)</f>
        <v>90.115532734274709</v>
      </c>
      <c r="R73" s="10"/>
      <c r="S73" s="10"/>
      <c r="T73" s="10"/>
      <c r="U73" s="10"/>
    </row>
    <row r="74" spans="1:21" s="9" customFormat="1" ht="12.6" customHeight="1">
      <c r="A74" s="159"/>
      <c r="B74" s="162"/>
      <c r="C74" s="155"/>
      <c r="D74" s="155"/>
      <c r="E74" s="162"/>
      <c r="F74" s="165"/>
      <c r="G74" s="167"/>
      <c r="H74" s="165"/>
      <c r="I74" s="163"/>
      <c r="J74" s="185"/>
      <c r="K74" s="179"/>
      <c r="L74" s="181"/>
      <c r="M74" s="186"/>
      <c r="N74" s="187"/>
      <c r="O74" s="188"/>
      <c r="P74" s="191"/>
      <c r="Q74" s="198"/>
      <c r="R74" s="10"/>
      <c r="S74" s="10"/>
      <c r="T74" s="10"/>
      <c r="U74" s="10"/>
    </row>
    <row r="75" spans="1:21" s="9" customFormat="1" ht="12.6" customHeight="1">
      <c r="A75" s="159"/>
      <c r="B75" s="162"/>
      <c r="C75" s="155">
        <v>17</v>
      </c>
      <c r="D75" s="155" t="s">
        <v>210</v>
      </c>
      <c r="E75" s="162">
        <v>150</v>
      </c>
      <c r="F75" s="165">
        <v>0.84499999999999997</v>
      </c>
      <c r="G75" s="167">
        <v>1.115</v>
      </c>
      <c r="H75" s="165">
        <v>0.31</v>
      </c>
      <c r="I75" s="163">
        <f>SUM(各種計算!S41)*100</f>
        <v>90.114265735330548</v>
      </c>
      <c r="J75" s="184">
        <f>SUM(各種計算!T41)</f>
        <v>0.26320056578947365</v>
      </c>
      <c r="K75" s="178">
        <f>SUM(各種計算!U41)</f>
        <v>263.20999999999998</v>
      </c>
      <c r="L75" s="180">
        <f>SUM(各種計算!V41)</f>
        <v>3.4999999999999997E-5</v>
      </c>
      <c r="M75" s="186">
        <f>SUM(各種計算!X41)</f>
        <v>1</v>
      </c>
      <c r="N75" s="187">
        <f>SUM(各種計算!AB41)</f>
        <v>5.3759186749999994</v>
      </c>
      <c r="O75" s="188">
        <f>SUM(各種計算!AC41)</f>
        <v>0.5486662599705</v>
      </c>
      <c r="P75" s="191">
        <f>SUM(各種計算!AD41)</f>
        <v>0.81186682575997371</v>
      </c>
      <c r="Q75" s="198">
        <f>SUM(リサイクル率計算!AA40)</f>
        <v>94.553602206135807</v>
      </c>
      <c r="R75" s="10"/>
      <c r="S75" s="10"/>
      <c r="T75" s="10"/>
      <c r="U75" s="10"/>
    </row>
    <row r="76" spans="1:21" s="9" customFormat="1" ht="12.6" customHeight="1">
      <c r="A76" s="159"/>
      <c r="B76" s="162"/>
      <c r="C76" s="155"/>
      <c r="D76" s="155"/>
      <c r="E76" s="162"/>
      <c r="F76" s="165"/>
      <c r="G76" s="167"/>
      <c r="H76" s="165"/>
      <c r="I76" s="163"/>
      <c r="J76" s="185"/>
      <c r="K76" s="179"/>
      <c r="L76" s="181"/>
      <c r="M76" s="186"/>
      <c r="N76" s="187"/>
      <c r="O76" s="188"/>
      <c r="P76" s="191"/>
      <c r="Q76" s="198"/>
      <c r="R76" s="10"/>
      <c r="S76" s="10"/>
      <c r="T76" s="10"/>
      <c r="U76" s="10"/>
    </row>
    <row r="77" spans="1:21" s="9" customFormat="1" ht="12.6" customHeight="1">
      <c r="A77" s="159"/>
      <c r="B77" s="162"/>
      <c r="C77" s="155">
        <v>18</v>
      </c>
      <c r="D77" s="155" t="s">
        <v>238</v>
      </c>
      <c r="E77" s="162">
        <v>200</v>
      </c>
      <c r="F77" s="165">
        <v>0.84499999999999997</v>
      </c>
      <c r="G77" s="167">
        <v>1.115</v>
      </c>
      <c r="H77" s="165">
        <v>0.31</v>
      </c>
      <c r="I77" s="163">
        <f>SUM(各種計算!S43)*100</f>
        <v>90.197157418920554</v>
      </c>
      <c r="J77" s="184">
        <f>SUM(各種計算!T43)</f>
        <v>0.26344267105263153</v>
      </c>
      <c r="K77" s="178">
        <f>SUM(各種計算!U43)</f>
        <v>263.45</v>
      </c>
      <c r="L77" s="180">
        <f>SUM(各種計算!V43)</f>
        <v>3.4999999999999997E-5</v>
      </c>
      <c r="M77" s="186">
        <f>SUM(各種計算!X43)</f>
        <v>1</v>
      </c>
      <c r="N77" s="187">
        <f>SUM(各種計算!AB43)</f>
        <v>5.3759186749999994</v>
      </c>
      <c r="O77" s="188">
        <f>SUM(各種計算!AC43)</f>
        <v>0.5486662599705</v>
      </c>
      <c r="P77" s="191">
        <f>SUM(各種計算!AD43)</f>
        <v>0.81210893102313153</v>
      </c>
      <c r="Q77" s="198">
        <f>SUM(リサイクル率計算!AA42)</f>
        <v>92.172145035581153</v>
      </c>
      <c r="R77" s="10"/>
      <c r="S77" s="10"/>
      <c r="T77" s="10"/>
      <c r="U77" s="10"/>
    </row>
    <row r="78" spans="1:21" s="9" customFormat="1" ht="12.6" customHeight="1">
      <c r="A78" s="159"/>
      <c r="B78" s="162"/>
      <c r="C78" s="155"/>
      <c r="D78" s="155"/>
      <c r="E78" s="162"/>
      <c r="F78" s="165"/>
      <c r="G78" s="167"/>
      <c r="H78" s="165"/>
      <c r="I78" s="163"/>
      <c r="J78" s="185"/>
      <c r="K78" s="179"/>
      <c r="L78" s="181"/>
      <c r="M78" s="186"/>
      <c r="N78" s="187"/>
      <c r="O78" s="188"/>
      <c r="P78" s="191"/>
      <c r="Q78" s="198"/>
      <c r="R78" s="10"/>
      <c r="S78" s="10"/>
      <c r="T78" s="10"/>
      <c r="U78" s="10"/>
    </row>
    <row r="79" spans="1:21" s="9" customFormat="1" ht="12.6" customHeight="1">
      <c r="A79" s="159"/>
      <c r="B79" s="155" t="s">
        <v>71</v>
      </c>
      <c r="C79" s="155">
        <v>19</v>
      </c>
      <c r="D79" s="155" t="s">
        <v>211</v>
      </c>
      <c r="E79" s="162">
        <v>150</v>
      </c>
      <c r="F79" s="165">
        <v>0.57499999999999996</v>
      </c>
      <c r="G79" s="167">
        <v>0.57499999999999996</v>
      </c>
      <c r="H79" s="165">
        <v>0.31</v>
      </c>
      <c r="I79" s="163">
        <f>SUM(各種計算!S45)*100</f>
        <v>88.129119214571929</v>
      </c>
      <c r="J79" s="184">
        <f>SUM(各種計算!T45)</f>
        <v>7.0410539473684183E-2</v>
      </c>
      <c r="K79" s="178">
        <f>SUM(各種計算!U45)</f>
        <v>70.42</v>
      </c>
      <c r="L79" s="180">
        <f>SUM(各種計算!V45)</f>
        <v>3.4999999999999997E-5</v>
      </c>
      <c r="M79" s="186">
        <f>SUM(各種計算!X45)</f>
        <v>1</v>
      </c>
      <c r="N79" s="187">
        <f>SUM(各種計算!AB45)</f>
        <v>3.1051066249999999</v>
      </c>
      <c r="O79" s="188">
        <f>SUM(各種計算!AC45)</f>
        <v>0.31690718214750002</v>
      </c>
      <c r="P79" s="191">
        <f>SUM(各種計算!AD45)</f>
        <v>0.38731772162118422</v>
      </c>
      <c r="Q79" s="198">
        <f>SUM(リサイクル率計算!AA44)</f>
        <v>85.080264400377715</v>
      </c>
      <c r="R79" s="10"/>
      <c r="S79" s="10"/>
      <c r="T79" s="10"/>
      <c r="U79" s="10"/>
    </row>
    <row r="80" spans="1:21" s="9" customFormat="1" ht="12.6" customHeight="1">
      <c r="A80" s="159"/>
      <c r="B80" s="155"/>
      <c r="C80" s="155"/>
      <c r="D80" s="155"/>
      <c r="E80" s="162"/>
      <c r="F80" s="165"/>
      <c r="G80" s="167"/>
      <c r="H80" s="165"/>
      <c r="I80" s="163"/>
      <c r="J80" s="185"/>
      <c r="K80" s="179"/>
      <c r="L80" s="181"/>
      <c r="M80" s="186"/>
      <c r="N80" s="187"/>
      <c r="O80" s="188"/>
      <c r="P80" s="191"/>
      <c r="Q80" s="198"/>
      <c r="R80" s="10"/>
      <c r="S80" s="10"/>
      <c r="T80" s="10"/>
      <c r="U80" s="10"/>
    </row>
    <row r="81" spans="1:21" s="9" customFormat="1" ht="12.6" customHeight="1">
      <c r="A81" s="159"/>
      <c r="B81" s="155"/>
      <c r="C81" s="155">
        <v>20</v>
      </c>
      <c r="D81" s="155" t="s">
        <v>239</v>
      </c>
      <c r="E81" s="162">
        <v>200</v>
      </c>
      <c r="F81" s="165">
        <v>0.57499999999999996</v>
      </c>
      <c r="G81" s="167">
        <v>0.57499999999999996</v>
      </c>
      <c r="H81" s="165">
        <v>0.31</v>
      </c>
      <c r="I81" s="163">
        <f>SUM(各種計算!S47)*100</f>
        <v>88.432149467696064</v>
      </c>
      <c r="J81" s="184">
        <f>SUM(各種計算!T47)</f>
        <v>7.0652644736842074E-2</v>
      </c>
      <c r="K81" s="178">
        <f>SUM(各種計算!U47)</f>
        <v>70.660000000000011</v>
      </c>
      <c r="L81" s="180">
        <f>SUM(各種計算!V47)</f>
        <v>3.4999999999999997E-5</v>
      </c>
      <c r="M81" s="186">
        <f>SUM(各種計算!X47)</f>
        <v>1</v>
      </c>
      <c r="N81" s="187">
        <f>SUM(各種計算!AB47)</f>
        <v>3.1051066249999999</v>
      </c>
      <c r="O81" s="188">
        <f>SUM(各種計算!AC47)</f>
        <v>0.31690718214750002</v>
      </c>
      <c r="P81" s="191">
        <f>SUM(各種計算!AD47)</f>
        <v>0.3875598268843421</v>
      </c>
      <c r="Q81" s="198">
        <f>SUM(リサイクル率計算!AA46)</f>
        <v>79.17042380522993</v>
      </c>
      <c r="R81" s="10"/>
      <c r="S81" s="10"/>
      <c r="T81" s="10"/>
      <c r="U81" s="10"/>
    </row>
    <row r="82" spans="1:21" s="106" customFormat="1" ht="12.6" customHeight="1">
      <c r="A82" s="159"/>
      <c r="B82" s="155"/>
      <c r="C82" s="155"/>
      <c r="D82" s="155"/>
      <c r="E82" s="162"/>
      <c r="F82" s="165"/>
      <c r="G82" s="167"/>
      <c r="H82" s="165"/>
      <c r="I82" s="163"/>
      <c r="J82" s="185"/>
      <c r="K82" s="179"/>
      <c r="L82" s="181"/>
      <c r="M82" s="186"/>
      <c r="N82" s="187"/>
      <c r="O82" s="188"/>
      <c r="P82" s="191"/>
      <c r="Q82" s="198"/>
      <c r="R82" s="10"/>
      <c r="S82" s="10"/>
      <c r="T82" s="10"/>
      <c r="U82" s="10"/>
    </row>
    <row r="83" spans="1:21" s="9" customFormat="1" ht="12.6" customHeight="1">
      <c r="A83" s="159"/>
      <c r="B83" s="155"/>
      <c r="C83" s="155">
        <v>21</v>
      </c>
      <c r="D83" s="155" t="s">
        <v>212</v>
      </c>
      <c r="E83" s="162">
        <v>150</v>
      </c>
      <c r="F83" s="165">
        <v>0.57499999999999996</v>
      </c>
      <c r="G83" s="167">
        <v>0.84499999999999997</v>
      </c>
      <c r="H83" s="165">
        <v>0.31</v>
      </c>
      <c r="I83" s="163">
        <f>SUM(各種計算!S49)*100</f>
        <v>88.467539430967918</v>
      </c>
      <c r="J83" s="184">
        <f>SUM(各種計算!T49)</f>
        <v>9.3265355263157865E-2</v>
      </c>
      <c r="K83" s="178">
        <f>SUM(各種計算!U49)</f>
        <v>93.27000000000001</v>
      </c>
      <c r="L83" s="180">
        <f>SUM(各種計算!V49)</f>
        <v>3.4999999999999997E-5</v>
      </c>
      <c r="M83" s="186">
        <f>SUM(各種計算!X49)</f>
        <v>1</v>
      </c>
      <c r="N83" s="187">
        <f>SUM(各種計算!AB49)</f>
        <v>3.783250775</v>
      </c>
      <c r="O83" s="188">
        <f>SUM(各種計算!AC49)</f>
        <v>0.38611857409650002</v>
      </c>
      <c r="P83" s="191">
        <f>SUM(各種計算!AD49)</f>
        <v>0.4793839293596579</v>
      </c>
      <c r="Q83" s="198">
        <f>SUM(リサイクル率計算!AA48)</f>
        <v>87.96648895658798</v>
      </c>
      <c r="R83" s="10"/>
      <c r="S83" s="10"/>
      <c r="T83" s="10"/>
      <c r="U83" s="10"/>
    </row>
    <row r="84" spans="1:21" s="9" customFormat="1" ht="12.6" customHeight="1">
      <c r="A84" s="159"/>
      <c r="B84" s="155"/>
      <c r="C84" s="155"/>
      <c r="D84" s="155"/>
      <c r="E84" s="162"/>
      <c r="F84" s="165"/>
      <c r="G84" s="167"/>
      <c r="H84" s="165"/>
      <c r="I84" s="163"/>
      <c r="J84" s="185"/>
      <c r="K84" s="179"/>
      <c r="L84" s="181"/>
      <c r="M84" s="186"/>
      <c r="N84" s="187"/>
      <c r="O84" s="188"/>
      <c r="P84" s="191"/>
      <c r="Q84" s="198"/>
      <c r="R84" s="10"/>
      <c r="S84" s="10"/>
      <c r="T84" s="10"/>
      <c r="U84" s="10"/>
    </row>
    <row r="85" spans="1:21" s="9" customFormat="1" ht="12.6" customHeight="1">
      <c r="A85" s="159"/>
      <c r="B85" s="155"/>
      <c r="C85" s="155">
        <v>22</v>
      </c>
      <c r="D85" s="155" t="s">
        <v>240</v>
      </c>
      <c r="E85" s="162">
        <v>200</v>
      </c>
      <c r="F85" s="165">
        <v>0.57499999999999996</v>
      </c>
      <c r="G85" s="167">
        <v>0.84499999999999997</v>
      </c>
      <c r="H85" s="165">
        <v>0.31</v>
      </c>
      <c r="I85" s="163">
        <f>SUM(各種計算!S51)*100</f>
        <v>88.697190160914019</v>
      </c>
      <c r="J85" s="184">
        <f>SUM(各種計算!T51)</f>
        <v>9.3507460526315755E-2</v>
      </c>
      <c r="K85" s="178">
        <f>SUM(各種計算!U51)</f>
        <v>93.51</v>
      </c>
      <c r="L85" s="180">
        <f>SUM(各種計算!V51)</f>
        <v>3.4999999999999997E-5</v>
      </c>
      <c r="M85" s="186">
        <f>SUM(各種計算!X51)</f>
        <v>1</v>
      </c>
      <c r="N85" s="187">
        <f>SUM(各種計算!AB51)</f>
        <v>3.783250775</v>
      </c>
      <c r="O85" s="188">
        <f>SUM(各種計算!AC51)</f>
        <v>0.38611857409650002</v>
      </c>
      <c r="P85" s="191">
        <f>SUM(各種計算!AD51)</f>
        <v>0.47962603462281578</v>
      </c>
      <c r="Q85" s="198">
        <f>SUM(リサイクル率計算!AA50)</f>
        <v>83.052090975788701</v>
      </c>
      <c r="R85" s="10"/>
      <c r="S85" s="10"/>
      <c r="T85" s="10"/>
      <c r="U85" s="10"/>
    </row>
    <row r="86" spans="1:21" s="9" customFormat="1" ht="12.6" customHeight="1">
      <c r="A86" s="159"/>
      <c r="B86" s="155"/>
      <c r="C86" s="155"/>
      <c r="D86" s="155"/>
      <c r="E86" s="162"/>
      <c r="F86" s="165"/>
      <c r="G86" s="167"/>
      <c r="H86" s="165"/>
      <c r="I86" s="163"/>
      <c r="J86" s="185"/>
      <c r="K86" s="179"/>
      <c r="L86" s="181"/>
      <c r="M86" s="186"/>
      <c r="N86" s="187"/>
      <c r="O86" s="188"/>
      <c r="P86" s="191"/>
      <c r="Q86" s="198"/>
      <c r="R86" s="10"/>
      <c r="S86" s="10"/>
      <c r="T86" s="10"/>
      <c r="U86" s="10"/>
    </row>
    <row r="87" spans="1:21" s="9" customFormat="1" ht="12.6" customHeight="1">
      <c r="A87" s="159"/>
      <c r="B87" s="155"/>
      <c r="C87" s="155">
        <v>23</v>
      </c>
      <c r="D87" s="155" t="s">
        <v>213</v>
      </c>
      <c r="E87" s="162">
        <v>150</v>
      </c>
      <c r="F87" s="165">
        <v>0.57499999999999996</v>
      </c>
      <c r="G87" s="167">
        <v>1.115</v>
      </c>
      <c r="H87" s="165">
        <v>0.31</v>
      </c>
      <c r="I87" s="163">
        <f>SUM(各種計算!S53)*100</f>
        <v>88.674012414978478</v>
      </c>
      <c r="J87" s="184">
        <f>SUM(各種計算!T53)</f>
        <v>0.11612017105263156</v>
      </c>
      <c r="K87" s="178">
        <f>SUM(各種計算!U53)</f>
        <v>116.13000000000001</v>
      </c>
      <c r="L87" s="180">
        <f>SUM(各種計算!V53)</f>
        <v>3.4999999999999997E-5</v>
      </c>
      <c r="M87" s="186">
        <f>SUM(各種計算!X53)</f>
        <v>1</v>
      </c>
      <c r="N87" s="187">
        <f>SUM(各種計算!AB53)</f>
        <v>4.4613949250000005</v>
      </c>
      <c r="O87" s="188">
        <f>SUM(各種計算!AC53)</f>
        <v>0.45532996604550008</v>
      </c>
      <c r="P87" s="191">
        <f>SUM(各種計算!AD53)</f>
        <v>0.57145013709813164</v>
      </c>
      <c r="Q87" s="198">
        <f>SUM(リサイクル率計算!AA52)</f>
        <v>89.917038927887688</v>
      </c>
      <c r="R87" s="10"/>
      <c r="S87" s="10"/>
      <c r="T87" s="10"/>
      <c r="U87" s="10"/>
    </row>
    <row r="88" spans="1:21" s="9" customFormat="1" ht="12.6" customHeight="1">
      <c r="A88" s="159"/>
      <c r="B88" s="155"/>
      <c r="C88" s="155"/>
      <c r="D88" s="155"/>
      <c r="E88" s="162"/>
      <c r="F88" s="165"/>
      <c r="G88" s="167"/>
      <c r="H88" s="165"/>
      <c r="I88" s="163"/>
      <c r="J88" s="185"/>
      <c r="K88" s="179"/>
      <c r="L88" s="181"/>
      <c r="M88" s="186"/>
      <c r="N88" s="187"/>
      <c r="O88" s="188"/>
      <c r="P88" s="191"/>
      <c r="Q88" s="198"/>
      <c r="R88" s="10"/>
      <c r="S88" s="10"/>
      <c r="T88" s="10"/>
      <c r="U88" s="10"/>
    </row>
    <row r="89" spans="1:21" s="9" customFormat="1" ht="12.6" customHeight="1">
      <c r="A89" s="159"/>
      <c r="B89" s="155"/>
      <c r="C89" s="155">
        <v>24</v>
      </c>
      <c r="D89" s="155" t="s">
        <v>241</v>
      </c>
      <c r="E89" s="162">
        <v>200</v>
      </c>
      <c r="F89" s="165">
        <v>0.57499999999999996</v>
      </c>
      <c r="G89" s="167">
        <v>1.115</v>
      </c>
      <c r="H89" s="165">
        <v>0.31</v>
      </c>
      <c r="I89" s="163">
        <f>SUM(各種計算!S55)*100</f>
        <v>88.85889368854518</v>
      </c>
      <c r="J89" s="184">
        <f>SUM(各種計算!T55)</f>
        <v>0.11636227631578945</v>
      </c>
      <c r="K89" s="178">
        <f>SUM(各種計算!U55)</f>
        <v>116.37</v>
      </c>
      <c r="L89" s="180">
        <f>SUM(各種計算!V55)</f>
        <v>3.4999999999999997E-5</v>
      </c>
      <c r="M89" s="186">
        <f>SUM(各種計算!X55)</f>
        <v>1</v>
      </c>
      <c r="N89" s="187">
        <f>SUM(各種計算!AB55)</f>
        <v>4.4613949250000005</v>
      </c>
      <c r="O89" s="188">
        <f>SUM(各種計算!AC55)</f>
        <v>0.45532996604550008</v>
      </c>
      <c r="P89" s="191">
        <f>SUM(各種計算!AD55)</f>
        <v>0.57169224236128957</v>
      </c>
      <c r="Q89" s="198">
        <f>SUM(リサイクル率計算!AA54)</f>
        <v>85.714285714285694</v>
      </c>
      <c r="R89" s="10"/>
      <c r="S89" s="10"/>
      <c r="T89" s="10"/>
      <c r="U89" s="10"/>
    </row>
    <row r="90" spans="1:21" s="9" customFormat="1" ht="12.6" customHeight="1">
      <c r="A90" s="159"/>
      <c r="B90" s="155"/>
      <c r="C90" s="155"/>
      <c r="D90" s="155"/>
      <c r="E90" s="162"/>
      <c r="F90" s="165"/>
      <c r="G90" s="167"/>
      <c r="H90" s="165"/>
      <c r="I90" s="163"/>
      <c r="J90" s="185"/>
      <c r="K90" s="179"/>
      <c r="L90" s="181"/>
      <c r="M90" s="186"/>
      <c r="N90" s="187"/>
      <c r="O90" s="188"/>
      <c r="P90" s="191"/>
      <c r="Q90" s="198"/>
      <c r="R90" s="10"/>
      <c r="S90" s="10"/>
      <c r="T90" s="10"/>
      <c r="U90" s="10"/>
    </row>
    <row r="91" spans="1:21" s="9" customFormat="1" ht="12.6" customHeight="1">
      <c r="A91" s="159"/>
      <c r="B91" s="155"/>
      <c r="C91" s="155">
        <v>25</v>
      </c>
      <c r="D91" s="155" t="s">
        <v>214</v>
      </c>
      <c r="E91" s="162">
        <v>150</v>
      </c>
      <c r="F91" s="165">
        <v>0.84499999999999997</v>
      </c>
      <c r="G91" s="167">
        <v>0.84499999999999997</v>
      </c>
      <c r="H91" s="165">
        <v>0.31</v>
      </c>
      <c r="I91" s="163">
        <f>SUM(各種計算!S57)*100</f>
        <v>88.674012414978478</v>
      </c>
      <c r="J91" s="184">
        <f>SUM(各種計算!T57)</f>
        <v>0.11612017105263156</v>
      </c>
      <c r="K91" s="178">
        <f>SUM(各種計算!U57)</f>
        <v>116.13000000000001</v>
      </c>
      <c r="L91" s="180">
        <f>SUM(各種計算!V57)</f>
        <v>3.4999999999999997E-5</v>
      </c>
      <c r="M91" s="186">
        <f>SUM(各種計算!X57)</f>
        <v>1</v>
      </c>
      <c r="N91" s="187">
        <f>SUM(各種計算!AB57)</f>
        <v>4.5956416250000007</v>
      </c>
      <c r="O91" s="188">
        <f>SUM(各種計算!AC57)</f>
        <v>0.46903118424750012</v>
      </c>
      <c r="P91" s="191">
        <f>SUM(各種計算!AD57)</f>
        <v>0.58515135530013174</v>
      </c>
      <c r="Q91" s="198">
        <f>SUM(リサイクル率計算!AA56)</f>
        <v>89.917038927887688</v>
      </c>
      <c r="R91" s="10"/>
      <c r="S91" s="10"/>
      <c r="T91" s="10"/>
      <c r="U91" s="10"/>
    </row>
    <row r="92" spans="1:21" s="9" customFormat="1" ht="12.6" customHeight="1">
      <c r="A92" s="159"/>
      <c r="B92" s="155"/>
      <c r="C92" s="155"/>
      <c r="D92" s="155"/>
      <c r="E92" s="162"/>
      <c r="F92" s="165"/>
      <c r="G92" s="167"/>
      <c r="H92" s="165"/>
      <c r="I92" s="163"/>
      <c r="J92" s="185"/>
      <c r="K92" s="179"/>
      <c r="L92" s="181"/>
      <c r="M92" s="186"/>
      <c r="N92" s="187"/>
      <c r="O92" s="188"/>
      <c r="P92" s="191"/>
      <c r="Q92" s="198"/>
      <c r="R92" s="10"/>
      <c r="S92" s="10"/>
      <c r="T92" s="10"/>
      <c r="U92" s="10"/>
    </row>
    <row r="93" spans="1:21" s="9" customFormat="1" ht="12.6" customHeight="1">
      <c r="A93" s="159"/>
      <c r="B93" s="155"/>
      <c r="C93" s="155">
        <v>26</v>
      </c>
      <c r="D93" s="155" t="s">
        <v>242</v>
      </c>
      <c r="E93" s="162">
        <v>200</v>
      </c>
      <c r="F93" s="165">
        <v>0.84499999999999997</v>
      </c>
      <c r="G93" s="167">
        <v>0.84499999999999997</v>
      </c>
      <c r="H93" s="165">
        <v>0.31</v>
      </c>
      <c r="I93" s="163">
        <f>SUM(各種計算!S59)*100</f>
        <v>88.85889368854518</v>
      </c>
      <c r="J93" s="184">
        <f>SUM(各種計算!T59)</f>
        <v>0.11636227631578945</v>
      </c>
      <c r="K93" s="178">
        <f>SUM(各種計算!U59)</f>
        <v>116.37</v>
      </c>
      <c r="L93" s="180">
        <f>SUM(各種計算!V59)</f>
        <v>3.4999999999999997E-5</v>
      </c>
      <c r="M93" s="186">
        <f>SUM(各種計算!X59)</f>
        <v>1</v>
      </c>
      <c r="N93" s="187">
        <f>SUM(各種計算!AB59)</f>
        <v>4.5956416250000007</v>
      </c>
      <c r="O93" s="188">
        <f>SUM(各種計算!AC59)</f>
        <v>0.46903118424750012</v>
      </c>
      <c r="P93" s="191">
        <f>SUM(各種計算!AD59)</f>
        <v>0.58539346056328956</v>
      </c>
      <c r="Q93" s="198">
        <f>SUM(リサイクル率計算!AA58)</f>
        <v>85.714285714285694</v>
      </c>
      <c r="R93" s="10"/>
      <c r="S93" s="10"/>
      <c r="T93" s="10"/>
      <c r="U93" s="10"/>
    </row>
    <row r="94" spans="1:21" s="9" customFormat="1" ht="12.6" customHeight="1">
      <c r="A94" s="159"/>
      <c r="B94" s="155"/>
      <c r="C94" s="155"/>
      <c r="D94" s="155"/>
      <c r="E94" s="162"/>
      <c r="F94" s="165"/>
      <c r="G94" s="167"/>
      <c r="H94" s="165"/>
      <c r="I94" s="163"/>
      <c r="J94" s="185"/>
      <c r="K94" s="179"/>
      <c r="L94" s="181"/>
      <c r="M94" s="186"/>
      <c r="N94" s="187"/>
      <c r="O94" s="188"/>
      <c r="P94" s="191"/>
      <c r="Q94" s="198"/>
      <c r="R94" s="10"/>
      <c r="S94" s="10"/>
      <c r="T94" s="10"/>
    </row>
    <row r="95" spans="1:21" s="9" customFormat="1" ht="12.6" customHeight="1">
      <c r="A95" s="159"/>
      <c r="B95" s="155"/>
      <c r="C95" s="155">
        <v>27</v>
      </c>
      <c r="D95" s="155" t="s">
        <v>215</v>
      </c>
      <c r="E95" s="162">
        <v>150</v>
      </c>
      <c r="F95" s="165">
        <v>0.84499999999999997</v>
      </c>
      <c r="G95" s="167">
        <v>1.115</v>
      </c>
      <c r="H95" s="165">
        <v>0.31</v>
      </c>
      <c r="I95" s="163">
        <f>SUM(各種計算!S61)*100</f>
        <v>88.81311657036926</v>
      </c>
      <c r="J95" s="184">
        <f>SUM(各種計算!T61)</f>
        <v>0.13897498684210521</v>
      </c>
      <c r="K95" s="178">
        <f>SUM(各種計算!U61)</f>
        <v>138.97999999999999</v>
      </c>
      <c r="L95" s="180">
        <f>SUM(各種計算!V61)</f>
        <v>3.4999999999999997E-5</v>
      </c>
      <c r="M95" s="186">
        <f>SUM(各種計算!X61)</f>
        <v>1</v>
      </c>
      <c r="N95" s="187">
        <f>SUM(各種計算!AB61)</f>
        <v>5.3759186749999994</v>
      </c>
      <c r="O95" s="188">
        <f>SUM(各種計算!AC61)</f>
        <v>0.5486662599705</v>
      </c>
      <c r="P95" s="191">
        <f>SUM(各種計算!AD61)</f>
        <v>0.68764124681260519</v>
      </c>
      <c r="Q95" s="198">
        <f>SUM(リサイクル率計算!AA60)</f>
        <v>91.323448654585377</v>
      </c>
      <c r="R95" s="10"/>
      <c r="S95" s="10"/>
      <c r="T95" s="10"/>
    </row>
    <row r="96" spans="1:21" s="9" customFormat="1" ht="12.6" customHeight="1">
      <c r="A96" s="159"/>
      <c r="B96" s="155"/>
      <c r="C96" s="155"/>
      <c r="D96" s="155"/>
      <c r="E96" s="162"/>
      <c r="F96" s="165"/>
      <c r="G96" s="167"/>
      <c r="H96" s="165"/>
      <c r="I96" s="163"/>
      <c r="J96" s="185"/>
      <c r="K96" s="179"/>
      <c r="L96" s="181"/>
      <c r="M96" s="186"/>
      <c r="N96" s="187"/>
      <c r="O96" s="188"/>
      <c r="P96" s="191"/>
      <c r="Q96" s="198"/>
    </row>
    <row r="97" spans="1:30" s="9" customFormat="1" ht="12.6" customHeight="1">
      <c r="A97" s="159"/>
      <c r="B97" s="155"/>
      <c r="C97" s="155">
        <v>28</v>
      </c>
      <c r="D97" s="155" t="s">
        <v>243</v>
      </c>
      <c r="E97" s="162">
        <v>200</v>
      </c>
      <c r="F97" s="165">
        <v>0.84499999999999997</v>
      </c>
      <c r="G97" s="167">
        <v>1.115</v>
      </c>
      <c r="H97" s="165">
        <v>0.31</v>
      </c>
      <c r="I97" s="163">
        <f>SUM(各種計算!S63)*100</f>
        <v>88.967835944320868</v>
      </c>
      <c r="J97" s="184">
        <f>SUM(各種計算!T63)</f>
        <v>0.13921709210526312</v>
      </c>
      <c r="K97" s="178">
        <f>SUM(各種計算!U63)</f>
        <v>139.22</v>
      </c>
      <c r="L97" s="180">
        <f>SUM(各種計算!V63)</f>
        <v>3.4999999999999997E-5</v>
      </c>
      <c r="M97" s="186">
        <f>SUM(各種計算!X63)</f>
        <v>1</v>
      </c>
      <c r="N97" s="187">
        <f>SUM(各種計算!AB63)</f>
        <v>5.3759186749999994</v>
      </c>
      <c r="O97" s="188">
        <f>SUM(各種計算!AC63)</f>
        <v>0.5486662599705</v>
      </c>
      <c r="P97" s="191">
        <f>SUM(各種計算!AD63)</f>
        <v>0.68788335207576312</v>
      </c>
      <c r="Q97" s="198">
        <f>SUM(リサイクル率計算!AA62)</f>
        <v>87.653661143773377</v>
      </c>
    </row>
    <row r="98" spans="1:30" s="9" customFormat="1" ht="12.6" customHeight="1" thickBot="1">
      <c r="A98" s="160"/>
      <c r="B98" s="156"/>
      <c r="C98" s="156"/>
      <c r="D98" s="156"/>
      <c r="E98" s="169"/>
      <c r="F98" s="170"/>
      <c r="G98" s="171"/>
      <c r="H98" s="170"/>
      <c r="I98" s="168"/>
      <c r="J98" s="203"/>
      <c r="K98" s="204"/>
      <c r="L98" s="205"/>
      <c r="M98" s="206"/>
      <c r="N98" s="199"/>
      <c r="O98" s="200"/>
      <c r="P98" s="201"/>
      <c r="Q98" s="202"/>
    </row>
    <row r="99" spans="1:30" s="9" customFormat="1" ht="12.6" customHeight="1">
      <c r="A99" s="128"/>
      <c r="B99" s="129"/>
      <c r="C99" s="129"/>
      <c r="D99" s="129"/>
      <c r="E99" s="128"/>
      <c r="F99" s="130"/>
      <c r="G99" s="130"/>
      <c r="H99" s="130"/>
      <c r="I99" s="131"/>
      <c r="J99" s="130"/>
      <c r="K99" s="128"/>
      <c r="L99" s="132"/>
      <c r="M99" s="128"/>
      <c r="N99" s="130"/>
      <c r="O99" s="130"/>
      <c r="P99" s="130"/>
      <c r="Q99" s="128"/>
    </row>
    <row r="100" spans="1:30" s="9" customFormat="1" ht="12.6" customHeight="1">
      <c r="A100" s="128"/>
      <c r="B100" s="129"/>
      <c r="C100" s="129"/>
      <c r="D100" s="129"/>
      <c r="E100" s="128"/>
      <c r="F100" s="130"/>
      <c r="G100" s="130"/>
      <c r="H100" s="130"/>
      <c r="I100" s="131"/>
      <c r="J100" s="130"/>
      <c r="K100" s="128"/>
      <c r="L100" s="132"/>
      <c r="M100" s="128"/>
      <c r="N100" s="130"/>
      <c r="O100" s="130"/>
      <c r="P100" s="130"/>
      <c r="Q100" s="128"/>
    </row>
    <row r="101" spans="1:30" s="9" customFormat="1" ht="12.6" customHeight="1">
      <c r="A101" s="128"/>
      <c r="B101" s="129"/>
      <c r="C101" s="129"/>
      <c r="D101" s="129"/>
      <c r="E101" s="128"/>
      <c r="F101" s="130"/>
      <c r="G101" s="130"/>
      <c r="H101" s="130"/>
      <c r="I101" s="131"/>
      <c r="J101" s="130"/>
      <c r="K101" s="128"/>
      <c r="L101" s="132"/>
      <c r="M101" s="128"/>
      <c r="N101" s="130"/>
      <c r="O101" s="130"/>
      <c r="P101" s="130"/>
      <c r="Q101" s="128"/>
    </row>
    <row r="102" spans="1:30" ht="24.95" customHeight="1">
      <c r="A102" s="17"/>
      <c r="B102" s="17"/>
      <c r="C102" s="8"/>
      <c r="D102" s="11"/>
      <c r="E102" s="12"/>
      <c r="F102" s="13"/>
      <c r="G102" s="13"/>
      <c r="H102" s="13"/>
      <c r="I102" s="13"/>
      <c r="J102" s="8"/>
      <c r="K102" s="8"/>
      <c r="L102" s="8"/>
      <c r="M102" s="8"/>
      <c r="N102" s="14"/>
      <c r="O102" s="15"/>
      <c r="P102" s="16"/>
      <c r="Q102" s="8"/>
      <c r="R102" s="17"/>
      <c r="W102" s="6"/>
      <c r="X102" s="6"/>
      <c r="Y102" s="6"/>
      <c r="Z102" s="6"/>
      <c r="AA102" s="6"/>
      <c r="AB102" s="6"/>
      <c r="AC102" s="6"/>
      <c r="AD102" s="6"/>
    </row>
    <row r="103" spans="1:30" ht="24.95" customHeight="1">
      <c r="C103" s="1" t="s">
        <v>17</v>
      </c>
      <c r="D103" s="2"/>
      <c r="W103" s="6"/>
      <c r="X103" s="6"/>
      <c r="Y103" s="6"/>
      <c r="Z103" s="6"/>
      <c r="AA103" s="6"/>
      <c r="AB103" s="6"/>
      <c r="AC103" s="6"/>
      <c r="AD103" s="6"/>
    </row>
    <row r="104" spans="1:30" ht="24.95" customHeight="1" thickBot="1">
      <c r="J104" s="8" t="s">
        <v>100</v>
      </c>
      <c r="W104" s="6"/>
      <c r="X104" s="6"/>
      <c r="Y104" s="6"/>
      <c r="Z104" s="6"/>
      <c r="AA104" s="6"/>
      <c r="AB104" s="6"/>
      <c r="AC104" s="6"/>
      <c r="AD104" s="6"/>
    </row>
    <row r="105" spans="1:30" ht="24.95" customHeight="1">
      <c r="A105" s="149" t="s">
        <v>97</v>
      </c>
      <c r="B105" s="152" t="s">
        <v>96</v>
      </c>
      <c r="C105" s="107"/>
      <c r="D105" s="108"/>
      <c r="E105" s="107"/>
      <c r="F105" s="109" t="s">
        <v>23</v>
      </c>
      <c r="G105" s="109" t="s">
        <v>40</v>
      </c>
      <c r="H105" s="109" t="s">
        <v>24</v>
      </c>
      <c r="I105" s="146" t="s">
        <v>28</v>
      </c>
      <c r="J105" s="147" t="s">
        <v>6</v>
      </c>
      <c r="K105" s="147" t="s">
        <v>6</v>
      </c>
      <c r="L105" s="110" t="s">
        <v>26</v>
      </c>
      <c r="M105" s="148" t="s">
        <v>27</v>
      </c>
      <c r="N105" s="111" t="s">
        <v>25</v>
      </c>
      <c r="O105" s="112" t="s">
        <v>5</v>
      </c>
      <c r="P105" s="142" t="s">
        <v>39</v>
      </c>
      <c r="Q105" s="144" t="s">
        <v>30</v>
      </c>
      <c r="R105" s="9"/>
      <c r="V105" s="7"/>
      <c r="AD105" s="6"/>
    </row>
    <row r="106" spans="1:30" ht="24.95" customHeight="1">
      <c r="A106" s="150"/>
      <c r="B106" s="153"/>
      <c r="C106" s="113" t="s">
        <v>196</v>
      </c>
      <c r="D106" s="133" t="s">
        <v>32</v>
      </c>
      <c r="E106" s="113" t="s">
        <v>22</v>
      </c>
      <c r="F106" s="114" t="s">
        <v>85</v>
      </c>
      <c r="G106" s="114" t="s">
        <v>86</v>
      </c>
      <c r="H106" s="114" t="s">
        <v>33</v>
      </c>
      <c r="I106" s="143"/>
      <c r="J106" s="143"/>
      <c r="K106" s="143"/>
      <c r="L106" s="115" t="s">
        <v>87</v>
      </c>
      <c r="M106" s="143"/>
      <c r="N106" s="116" t="s">
        <v>88</v>
      </c>
      <c r="O106" s="117" t="s">
        <v>89</v>
      </c>
      <c r="P106" s="143"/>
      <c r="Q106" s="145"/>
      <c r="R106" s="9"/>
      <c r="V106" s="7"/>
      <c r="AD106" s="6"/>
    </row>
    <row r="107" spans="1:30" ht="24.95" customHeight="1">
      <c r="A107" s="151"/>
      <c r="B107" s="154"/>
      <c r="C107" s="118"/>
      <c r="D107" s="119" t="s">
        <v>34</v>
      </c>
      <c r="E107" s="118"/>
      <c r="F107" s="120" t="s">
        <v>35</v>
      </c>
      <c r="G107" s="120" t="s">
        <v>35</v>
      </c>
      <c r="H107" s="120" t="s">
        <v>35</v>
      </c>
      <c r="I107" s="121" t="s">
        <v>36</v>
      </c>
      <c r="J107" s="121" t="s">
        <v>90</v>
      </c>
      <c r="K107" s="122" t="s">
        <v>37</v>
      </c>
      <c r="L107" s="123" t="s">
        <v>91</v>
      </c>
      <c r="M107" s="118" t="s">
        <v>38</v>
      </c>
      <c r="N107" s="124" t="s">
        <v>92</v>
      </c>
      <c r="O107" s="125" t="s">
        <v>259</v>
      </c>
      <c r="P107" s="126" t="s">
        <v>259</v>
      </c>
      <c r="Q107" s="127" t="s">
        <v>31</v>
      </c>
      <c r="R107" s="9"/>
      <c r="V107" s="7"/>
      <c r="AD107" s="6"/>
    </row>
    <row r="108" spans="1:30" s="9" customFormat="1" ht="12.6" customHeight="1">
      <c r="A108" s="159" t="s">
        <v>194</v>
      </c>
      <c r="B108" s="162" t="s">
        <v>193</v>
      </c>
      <c r="C108" s="155">
        <v>1</v>
      </c>
      <c r="D108" s="155" t="s">
        <v>216</v>
      </c>
      <c r="E108" s="162">
        <v>150</v>
      </c>
      <c r="F108" s="208">
        <f>SUM(各種計算!O65)</f>
        <v>0.30499999999999999</v>
      </c>
      <c r="G108" s="208">
        <f>SUM(各種計算!P65)</f>
        <v>0.30499999999999999</v>
      </c>
      <c r="H108" s="208">
        <f>SUM(各種計算!Q65)</f>
        <v>0.61</v>
      </c>
      <c r="I108" s="209">
        <f>SUM(各種計算!S65)*100</f>
        <v>86.476957612264783</v>
      </c>
      <c r="J108" s="210">
        <f>SUM(各種計算!T65)</f>
        <v>4.9071565789473678E-2</v>
      </c>
      <c r="K108" s="211">
        <f>SUM(各種計算!U65)</f>
        <v>49.08</v>
      </c>
      <c r="L108" s="213">
        <f>SUM(各種計算!V65)</f>
        <v>3.4999999999999997E-5</v>
      </c>
      <c r="M108" s="214">
        <f>SUM(各種計算!X65)</f>
        <v>1</v>
      </c>
      <c r="N108" s="187">
        <f>SUM(各種計算!AB65)</f>
        <v>2.92710121</v>
      </c>
      <c r="O108" s="188">
        <f>SUM(各種計算!AC65)</f>
        <v>0.29873994949260002</v>
      </c>
      <c r="P108" s="191">
        <f>SUM(各種計算!AD65)</f>
        <v>0.34781151528207371</v>
      </c>
      <c r="Q108" s="207">
        <f>SUM(リサイクル率計算!AA64)</f>
        <v>79.846659364731636</v>
      </c>
      <c r="V108" s="10"/>
      <c r="W108" s="10"/>
      <c r="X108" s="10"/>
      <c r="Y108" s="10"/>
      <c r="Z108" s="10"/>
      <c r="AA108" s="10"/>
      <c r="AB108" s="10"/>
      <c r="AC108" s="10"/>
    </row>
    <row r="109" spans="1:30" s="9" customFormat="1" ht="12.6" customHeight="1">
      <c r="A109" s="159"/>
      <c r="B109" s="162"/>
      <c r="C109" s="155"/>
      <c r="D109" s="155"/>
      <c r="E109" s="162"/>
      <c r="F109" s="208"/>
      <c r="G109" s="208"/>
      <c r="H109" s="208"/>
      <c r="I109" s="209"/>
      <c r="J109" s="210"/>
      <c r="K109" s="211"/>
      <c r="L109" s="213"/>
      <c r="M109" s="214"/>
      <c r="N109" s="187"/>
      <c r="O109" s="188"/>
      <c r="P109" s="191"/>
      <c r="Q109" s="207"/>
      <c r="V109" s="10"/>
      <c r="W109" s="10"/>
      <c r="X109" s="10"/>
      <c r="Y109" s="10"/>
      <c r="Z109" s="10"/>
      <c r="AA109" s="10"/>
      <c r="AB109" s="10"/>
      <c r="AC109" s="10"/>
    </row>
    <row r="110" spans="1:30" s="9" customFormat="1" ht="12.6" customHeight="1">
      <c r="A110" s="159"/>
      <c r="B110" s="162"/>
      <c r="C110" s="155">
        <v>2</v>
      </c>
      <c r="D110" s="155" t="s">
        <v>244</v>
      </c>
      <c r="E110" s="162">
        <v>200</v>
      </c>
      <c r="F110" s="208">
        <f>SUM(各種計算!O67)</f>
        <v>0.30499999999999999</v>
      </c>
      <c r="G110" s="208">
        <f>SUM(各種計算!P67)</f>
        <v>0.30499999999999999</v>
      </c>
      <c r="H110" s="208">
        <f>SUM(各種計算!Q67)</f>
        <v>0.61</v>
      </c>
      <c r="I110" s="209">
        <f>SUM(各種計算!S67)*100</f>
        <v>86.903610527104163</v>
      </c>
      <c r="J110" s="210">
        <f>SUM(各種計算!T67)</f>
        <v>4.9313671052631576E-2</v>
      </c>
      <c r="K110" s="211">
        <f>SUM(各種計算!U67)</f>
        <v>49.32</v>
      </c>
      <c r="L110" s="213">
        <f>SUM(各種計算!V67)</f>
        <v>3.4999999999999997E-5</v>
      </c>
      <c r="M110" s="214">
        <f>SUM(各種計算!X67)</f>
        <v>1</v>
      </c>
      <c r="N110" s="187">
        <f>SUM(各種計算!AB67)</f>
        <v>2.92710121</v>
      </c>
      <c r="O110" s="188">
        <f>SUM(各種計算!AC67)</f>
        <v>0.29873994949260002</v>
      </c>
      <c r="P110" s="191">
        <f>SUM(各種計算!AD67)</f>
        <v>0.34805362054523159</v>
      </c>
      <c r="Q110" s="207">
        <f>SUM(リサイクル率計算!AA66)</f>
        <v>73.312564901349958</v>
      </c>
      <c r="V110" s="10"/>
      <c r="W110" s="10"/>
      <c r="X110" s="10"/>
      <c r="Y110" s="10"/>
      <c r="Z110" s="10"/>
      <c r="AA110" s="10"/>
      <c r="AB110" s="10"/>
      <c r="AC110" s="10"/>
    </row>
    <row r="111" spans="1:30" s="9" customFormat="1" ht="12.6" customHeight="1">
      <c r="A111" s="159"/>
      <c r="B111" s="162"/>
      <c r="C111" s="155"/>
      <c r="D111" s="155"/>
      <c r="E111" s="162"/>
      <c r="F111" s="208"/>
      <c r="G111" s="208"/>
      <c r="H111" s="208"/>
      <c r="I111" s="209"/>
      <c r="J111" s="210"/>
      <c r="K111" s="211"/>
      <c r="L111" s="213"/>
      <c r="M111" s="214"/>
      <c r="N111" s="187"/>
      <c r="O111" s="188"/>
      <c r="P111" s="191"/>
      <c r="Q111" s="207"/>
      <c r="V111" s="10"/>
      <c r="W111" s="10"/>
      <c r="X111" s="10"/>
      <c r="Y111" s="10"/>
      <c r="Z111" s="10"/>
      <c r="AA111" s="10"/>
      <c r="AB111" s="10"/>
      <c r="AC111" s="10"/>
    </row>
    <row r="112" spans="1:30" s="9" customFormat="1" ht="12.6" customHeight="1">
      <c r="A112" s="159"/>
      <c r="B112" s="162"/>
      <c r="C112" s="155">
        <v>3</v>
      </c>
      <c r="D112" s="155" t="s">
        <v>217</v>
      </c>
      <c r="E112" s="162">
        <v>150</v>
      </c>
      <c r="F112" s="208">
        <f>SUM(各種計算!O69)</f>
        <v>0.30499999999999999</v>
      </c>
      <c r="G112" s="208">
        <f>SUM(各種計算!P69)</f>
        <v>0.57499999999999996</v>
      </c>
      <c r="H112" s="208">
        <f>SUM(各種計算!Q69)</f>
        <v>0.61</v>
      </c>
      <c r="I112" s="209">
        <f>SUM(各種計算!S69)*100</f>
        <v>88.477790412139157</v>
      </c>
      <c r="J112" s="210">
        <f>SUM(各種計算!T69)</f>
        <v>9.4652434210526298E-2</v>
      </c>
      <c r="K112" s="211">
        <f>SUM(各種計算!U69)</f>
        <v>94.660000000000011</v>
      </c>
      <c r="L112" s="213">
        <f>SUM(各種計算!V69)</f>
        <v>3.4999999999999997E-5</v>
      </c>
      <c r="M112" s="214">
        <f>SUM(各種計算!X69)</f>
        <v>1</v>
      </c>
      <c r="N112" s="187">
        <f>SUM(各種計算!AB69)</f>
        <v>4.5428276750000007</v>
      </c>
      <c r="O112" s="188">
        <f>SUM(各種計算!AC69)</f>
        <v>0.46364099251050012</v>
      </c>
      <c r="P112" s="191">
        <f>SUM(各種計算!AD69)</f>
        <v>0.55829342672102644</v>
      </c>
      <c r="Q112" s="207">
        <f>SUM(リサイクル率計算!AA68)</f>
        <v>85.287691187181352</v>
      </c>
      <c r="V112" s="10"/>
      <c r="W112" s="10"/>
      <c r="X112" s="10"/>
      <c r="Y112" s="10"/>
      <c r="Z112" s="10"/>
      <c r="AA112" s="10"/>
      <c r="AB112" s="10"/>
      <c r="AC112" s="10"/>
    </row>
    <row r="113" spans="1:29" s="9" customFormat="1" ht="12.6" customHeight="1">
      <c r="A113" s="159"/>
      <c r="B113" s="162"/>
      <c r="C113" s="155"/>
      <c r="D113" s="155"/>
      <c r="E113" s="162"/>
      <c r="F113" s="208"/>
      <c r="G113" s="208"/>
      <c r="H113" s="208"/>
      <c r="I113" s="209"/>
      <c r="J113" s="210"/>
      <c r="K113" s="211"/>
      <c r="L113" s="213"/>
      <c r="M113" s="214"/>
      <c r="N113" s="187"/>
      <c r="O113" s="188"/>
      <c r="P113" s="191"/>
      <c r="Q113" s="207"/>
      <c r="V113" s="10"/>
      <c r="W113" s="10"/>
      <c r="X113" s="10"/>
      <c r="Y113" s="10"/>
      <c r="Z113" s="10"/>
      <c r="AA113" s="10"/>
      <c r="AB113" s="10"/>
      <c r="AC113" s="10"/>
    </row>
    <row r="114" spans="1:29" s="9" customFormat="1" ht="12.6" customHeight="1">
      <c r="A114" s="159"/>
      <c r="B114" s="162"/>
      <c r="C114" s="155">
        <v>4</v>
      </c>
      <c r="D114" s="155" t="s">
        <v>245</v>
      </c>
      <c r="E114" s="162">
        <v>200</v>
      </c>
      <c r="F114" s="208">
        <f>SUM(各種計算!O71)</f>
        <v>0.30499999999999999</v>
      </c>
      <c r="G114" s="208">
        <f>SUM(各種計算!P71)</f>
        <v>0.57499999999999996</v>
      </c>
      <c r="H114" s="208">
        <f>SUM(各種計算!Q71)</f>
        <v>0.61</v>
      </c>
      <c r="I114" s="209">
        <f>SUM(各種計算!S71)*100</f>
        <v>88.704101958271337</v>
      </c>
      <c r="J114" s="210">
        <f>SUM(各種計算!T71)</f>
        <v>9.4894539473684189E-2</v>
      </c>
      <c r="K114" s="211">
        <f>SUM(各種計算!U71)</f>
        <v>94.9</v>
      </c>
      <c r="L114" s="213">
        <f>SUM(各種計算!V71)</f>
        <v>3.4999999999999997E-5</v>
      </c>
      <c r="M114" s="214">
        <f>SUM(各種計算!X71)</f>
        <v>1</v>
      </c>
      <c r="N114" s="187">
        <f>SUM(各種計算!AB71)</f>
        <v>4.5428276750000007</v>
      </c>
      <c r="O114" s="188">
        <f>SUM(各種計算!AC71)</f>
        <v>0.46364099251050012</v>
      </c>
      <c r="P114" s="191">
        <f>SUM(各種計算!AD71)</f>
        <v>0.55853553198418426</v>
      </c>
      <c r="Q114" s="207">
        <f>SUM(リサイクル率計算!AA70)</f>
        <v>80.674631061138442</v>
      </c>
      <c r="V114" s="10"/>
      <c r="W114" s="10"/>
      <c r="X114" s="10"/>
      <c r="Y114" s="10"/>
      <c r="Z114" s="10"/>
      <c r="AA114" s="10"/>
      <c r="AB114" s="10"/>
      <c r="AC114" s="10"/>
    </row>
    <row r="115" spans="1:29" s="9" customFormat="1" ht="12.6" customHeight="1">
      <c r="A115" s="159"/>
      <c r="B115" s="162"/>
      <c r="C115" s="155"/>
      <c r="D115" s="155"/>
      <c r="E115" s="162"/>
      <c r="F115" s="208"/>
      <c r="G115" s="208"/>
      <c r="H115" s="208"/>
      <c r="I115" s="209"/>
      <c r="J115" s="210"/>
      <c r="K115" s="211"/>
      <c r="L115" s="213"/>
      <c r="M115" s="214"/>
      <c r="N115" s="187"/>
      <c r="O115" s="188"/>
      <c r="P115" s="191"/>
      <c r="Q115" s="207"/>
      <c r="V115" s="10"/>
      <c r="W115" s="10"/>
      <c r="X115" s="10"/>
      <c r="Y115" s="10"/>
      <c r="Z115" s="10"/>
      <c r="AA115" s="10"/>
      <c r="AB115" s="10"/>
      <c r="AC115" s="10"/>
    </row>
    <row r="116" spans="1:29" s="9" customFormat="1" ht="12.6" customHeight="1">
      <c r="A116" s="159"/>
      <c r="B116" s="162"/>
      <c r="C116" s="155">
        <v>5</v>
      </c>
      <c r="D116" s="155" t="s">
        <v>218</v>
      </c>
      <c r="E116" s="162">
        <v>150</v>
      </c>
      <c r="F116" s="208">
        <f>SUM(各種計算!O73)</f>
        <v>0.30499999999999999</v>
      </c>
      <c r="G116" s="208">
        <f>SUM(各種計算!P73)</f>
        <v>0.84499999999999997</v>
      </c>
      <c r="H116" s="208">
        <f>SUM(各種計算!Q73)</f>
        <v>0.61</v>
      </c>
      <c r="I116" s="209">
        <f>SUM(各種計算!S73)*100</f>
        <v>89.199984499667778</v>
      </c>
      <c r="J116" s="210">
        <f>SUM(各種計算!T73)</f>
        <v>0.14023330263157896</v>
      </c>
      <c r="K116" s="211">
        <f>SUM(各種計算!U73)</f>
        <v>140.23999999999998</v>
      </c>
      <c r="L116" s="213">
        <f>SUM(各種計算!V73)</f>
        <v>3.4999999999999997E-5</v>
      </c>
      <c r="M116" s="214">
        <f>SUM(各種計算!X73)</f>
        <v>1</v>
      </c>
      <c r="N116" s="187">
        <f>SUM(各種計算!AB73)</f>
        <v>5.3858959249999998</v>
      </c>
      <c r="O116" s="188">
        <f>SUM(各種計算!AC73)</f>
        <v>0.54968453810550011</v>
      </c>
      <c r="P116" s="191">
        <f>SUM(各種計算!AD73)</f>
        <v>0.68991784073707907</v>
      </c>
      <c r="Q116" s="207">
        <f>SUM(リサイクル率計算!AA72)</f>
        <v>91.078486730660629</v>
      </c>
      <c r="V116" s="10"/>
      <c r="W116" s="10"/>
      <c r="X116" s="10"/>
      <c r="Y116" s="10"/>
      <c r="Z116" s="10"/>
      <c r="AA116" s="10"/>
      <c r="AB116" s="10"/>
      <c r="AC116" s="10"/>
    </row>
    <row r="117" spans="1:29" s="9" customFormat="1" ht="12.6" customHeight="1">
      <c r="A117" s="159"/>
      <c r="B117" s="162"/>
      <c r="C117" s="155"/>
      <c r="D117" s="155"/>
      <c r="E117" s="162"/>
      <c r="F117" s="208"/>
      <c r="G117" s="208"/>
      <c r="H117" s="208"/>
      <c r="I117" s="209"/>
      <c r="J117" s="210"/>
      <c r="K117" s="211"/>
      <c r="L117" s="213"/>
      <c r="M117" s="214"/>
      <c r="N117" s="187"/>
      <c r="O117" s="188"/>
      <c r="P117" s="191"/>
      <c r="Q117" s="207"/>
      <c r="V117" s="10"/>
      <c r="W117" s="10"/>
      <c r="X117" s="10"/>
      <c r="Y117" s="10"/>
      <c r="Z117" s="10"/>
      <c r="AA117" s="10"/>
      <c r="AB117" s="10"/>
      <c r="AC117" s="10"/>
    </row>
    <row r="118" spans="1:29" s="9" customFormat="1" ht="12.6" customHeight="1">
      <c r="A118" s="159"/>
      <c r="B118" s="162"/>
      <c r="C118" s="155">
        <v>6</v>
      </c>
      <c r="D118" s="155" t="s">
        <v>246</v>
      </c>
      <c r="E118" s="162">
        <v>200</v>
      </c>
      <c r="F118" s="208">
        <f>SUM(各種計算!O75)</f>
        <v>0.30499999999999999</v>
      </c>
      <c r="G118" s="208">
        <f>SUM(各種計算!P75)</f>
        <v>0.84499999999999997</v>
      </c>
      <c r="H118" s="208">
        <f>SUM(各種計算!Q75)</f>
        <v>0.61</v>
      </c>
      <c r="I118" s="209">
        <f>SUM(各種計算!S75)*100</f>
        <v>89.353983480763645</v>
      </c>
      <c r="J118" s="210">
        <f>SUM(各種計算!T75)</f>
        <v>0.14047540789473684</v>
      </c>
      <c r="K118" s="211">
        <f>SUM(各種計算!U75)</f>
        <v>140.47999999999999</v>
      </c>
      <c r="L118" s="213">
        <f>SUM(各種計算!V75)</f>
        <v>3.4999999999999997E-5</v>
      </c>
      <c r="M118" s="214">
        <f>SUM(各種計算!X75)</f>
        <v>1</v>
      </c>
      <c r="N118" s="187">
        <f>SUM(各種計算!AB75)</f>
        <v>5.3858959249999998</v>
      </c>
      <c r="O118" s="188">
        <f>SUM(各種計算!AC75)</f>
        <v>0.54968453810550011</v>
      </c>
      <c r="P118" s="191">
        <f>SUM(各種計算!AD75)</f>
        <v>0.690159946000237</v>
      </c>
      <c r="Q118" s="207">
        <f>SUM(リサイクル率計算!AA74)</f>
        <v>87.314662273476102</v>
      </c>
      <c r="V118" s="10"/>
      <c r="W118" s="10"/>
      <c r="X118" s="10"/>
      <c r="Y118" s="10"/>
      <c r="Z118" s="10"/>
      <c r="AA118" s="10"/>
      <c r="AB118" s="10"/>
      <c r="AC118" s="10"/>
    </row>
    <row r="119" spans="1:29" s="9" customFormat="1" ht="12.6" customHeight="1">
      <c r="A119" s="159"/>
      <c r="B119" s="162"/>
      <c r="C119" s="155"/>
      <c r="D119" s="155"/>
      <c r="E119" s="162"/>
      <c r="F119" s="208"/>
      <c r="G119" s="208"/>
      <c r="H119" s="208"/>
      <c r="I119" s="209"/>
      <c r="J119" s="210"/>
      <c r="K119" s="211"/>
      <c r="L119" s="213"/>
      <c r="M119" s="214"/>
      <c r="N119" s="187"/>
      <c r="O119" s="188"/>
      <c r="P119" s="191"/>
      <c r="Q119" s="207"/>
      <c r="V119" s="10"/>
      <c r="W119" s="10"/>
      <c r="X119" s="10"/>
      <c r="Y119" s="10"/>
      <c r="Z119" s="10"/>
      <c r="AA119" s="10"/>
      <c r="AB119" s="10"/>
      <c r="AC119" s="10"/>
    </row>
    <row r="120" spans="1:29" s="9" customFormat="1" ht="12.6" customHeight="1">
      <c r="A120" s="159"/>
      <c r="B120" s="162"/>
      <c r="C120" s="155">
        <v>7</v>
      </c>
      <c r="D120" s="155" t="s">
        <v>219</v>
      </c>
      <c r="E120" s="162">
        <v>150</v>
      </c>
      <c r="F120" s="208">
        <f>SUM(各種計算!O77)</f>
        <v>0.30499999999999999</v>
      </c>
      <c r="G120" s="208">
        <f>SUM(各種計算!P77)</f>
        <v>1.115</v>
      </c>
      <c r="H120" s="208">
        <f>SUM(各種計算!Q77)</f>
        <v>0.61</v>
      </c>
      <c r="I120" s="209">
        <f>SUM(各種計算!S77)*100</f>
        <v>89.572416428213913</v>
      </c>
      <c r="J120" s="210">
        <f>SUM(各種計算!T77)</f>
        <v>0.18581417105263159</v>
      </c>
      <c r="K120" s="211">
        <f>SUM(各種計算!U77)</f>
        <v>185.82</v>
      </c>
      <c r="L120" s="213">
        <f>SUM(各種計算!V77)</f>
        <v>3.4999999999999997E-5</v>
      </c>
      <c r="M120" s="214">
        <f>SUM(各種計算!X77)</f>
        <v>1</v>
      </c>
      <c r="N120" s="187">
        <f>SUM(各種計算!AB77)</f>
        <v>6.2289641749999998</v>
      </c>
      <c r="O120" s="188">
        <f>SUM(各種計算!AC77)</f>
        <v>0.63572808370049994</v>
      </c>
      <c r="P120" s="191">
        <f>SUM(各種計算!AD77)</f>
        <v>0.82154225475313147</v>
      </c>
      <c r="Q120" s="207">
        <f>SUM(リサイクル率計算!AA76)</f>
        <v>92.860370537731569</v>
      </c>
      <c r="V120" s="10"/>
      <c r="W120" s="10"/>
      <c r="X120" s="10"/>
      <c r="Y120" s="10"/>
      <c r="Z120" s="10"/>
      <c r="AA120" s="10"/>
      <c r="AB120" s="10"/>
      <c r="AC120" s="10"/>
    </row>
    <row r="121" spans="1:29" s="9" customFormat="1" ht="12.6" customHeight="1">
      <c r="A121" s="159"/>
      <c r="B121" s="162"/>
      <c r="C121" s="155"/>
      <c r="D121" s="155"/>
      <c r="E121" s="162"/>
      <c r="F121" s="208"/>
      <c r="G121" s="208"/>
      <c r="H121" s="208"/>
      <c r="I121" s="209"/>
      <c r="J121" s="210"/>
      <c r="K121" s="211"/>
      <c r="L121" s="213"/>
      <c r="M121" s="214"/>
      <c r="N121" s="187"/>
      <c r="O121" s="188"/>
      <c r="P121" s="191"/>
      <c r="Q121" s="207"/>
      <c r="V121" s="10"/>
      <c r="W121" s="10"/>
      <c r="X121" s="10"/>
      <c r="Y121" s="10"/>
      <c r="Z121" s="10"/>
      <c r="AA121" s="10"/>
      <c r="AB121" s="10"/>
      <c r="AC121" s="10"/>
    </row>
    <row r="122" spans="1:29" s="9" customFormat="1" ht="12.6" customHeight="1">
      <c r="A122" s="159"/>
      <c r="B122" s="162"/>
      <c r="C122" s="155">
        <v>8</v>
      </c>
      <c r="D122" s="155" t="s">
        <v>247</v>
      </c>
      <c r="E122" s="162">
        <v>200</v>
      </c>
      <c r="F122" s="208">
        <f>SUM(各種計算!O79)</f>
        <v>0.30499999999999999</v>
      </c>
      <c r="G122" s="208">
        <f>SUM(各種計算!P79)</f>
        <v>1.115</v>
      </c>
      <c r="H122" s="208">
        <f>SUM(各種計算!Q79)</f>
        <v>0.61</v>
      </c>
      <c r="I122" s="209">
        <f>SUM(各種計算!S79)*100</f>
        <v>89.689124176219309</v>
      </c>
      <c r="J122" s="210">
        <f>SUM(各種計算!T79)</f>
        <v>0.1860562763157895</v>
      </c>
      <c r="K122" s="211">
        <f>SUM(各種計算!U79)</f>
        <v>186.06</v>
      </c>
      <c r="L122" s="213">
        <f>SUM(各種計算!V79)</f>
        <v>3.4999999999999997E-5</v>
      </c>
      <c r="M122" s="214">
        <f>SUM(各種計算!X79)</f>
        <v>1</v>
      </c>
      <c r="N122" s="187">
        <f>SUM(各種計算!AB79)</f>
        <v>6.2289641749999998</v>
      </c>
      <c r="O122" s="188">
        <f>SUM(各種計算!AC79)</f>
        <v>0.63572808370049994</v>
      </c>
      <c r="P122" s="191">
        <f>SUM(各種計算!AD79)</f>
        <v>0.82178436001628941</v>
      </c>
      <c r="Q122" s="207">
        <f>SUM(リサイクル率計算!AA78)</f>
        <v>89.79231109147149</v>
      </c>
      <c r="V122" s="10"/>
      <c r="W122" s="10"/>
      <c r="X122" s="10"/>
      <c r="Y122" s="10"/>
      <c r="Z122" s="10"/>
      <c r="AA122" s="10"/>
      <c r="AB122" s="10"/>
      <c r="AC122" s="10"/>
    </row>
    <row r="123" spans="1:29" s="9" customFormat="1" ht="12.6" customHeight="1">
      <c r="A123" s="159"/>
      <c r="B123" s="162"/>
      <c r="C123" s="155"/>
      <c r="D123" s="155"/>
      <c r="E123" s="162"/>
      <c r="F123" s="208"/>
      <c r="G123" s="208"/>
      <c r="H123" s="208"/>
      <c r="I123" s="209"/>
      <c r="J123" s="210"/>
      <c r="K123" s="211"/>
      <c r="L123" s="213"/>
      <c r="M123" s="214"/>
      <c r="N123" s="187"/>
      <c r="O123" s="188"/>
      <c r="P123" s="191"/>
      <c r="Q123" s="207"/>
      <c r="V123" s="10"/>
      <c r="W123" s="10"/>
      <c r="X123" s="10"/>
      <c r="Y123" s="10"/>
      <c r="Z123" s="10"/>
      <c r="AA123" s="10"/>
      <c r="AB123" s="10"/>
      <c r="AC123" s="10"/>
    </row>
    <row r="124" spans="1:29" s="9" customFormat="1" ht="12.6" customHeight="1">
      <c r="A124" s="159"/>
      <c r="B124" s="162"/>
      <c r="C124" s="155">
        <v>9</v>
      </c>
      <c r="D124" s="155" t="s">
        <v>220</v>
      </c>
      <c r="E124" s="162">
        <v>150</v>
      </c>
      <c r="F124" s="208">
        <f>SUM(各種計算!O81)</f>
        <v>0.57499999999999996</v>
      </c>
      <c r="G124" s="208">
        <f>SUM(各種計算!P81)</f>
        <v>0.57499999999999996</v>
      </c>
      <c r="H124" s="208">
        <f>SUM(各種計算!Q81)</f>
        <v>0.61</v>
      </c>
      <c r="I124" s="209">
        <f>SUM(各種計算!S81)*100</f>
        <v>89.770204742697487</v>
      </c>
      <c r="J124" s="210">
        <f>SUM(各種計算!T81)</f>
        <v>0.18104967105263153</v>
      </c>
      <c r="K124" s="211">
        <f>SUM(各種計算!U81)</f>
        <v>181.04999999999998</v>
      </c>
      <c r="L124" s="213">
        <f>SUM(各種計算!V81)</f>
        <v>3.4999999999999997E-5</v>
      </c>
      <c r="M124" s="214">
        <f>SUM(各種計算!X81)</f>
        <v>1</v>
      </c>
      <c r="N124" s="187">
        <f>SUM(各種計算!AB81)</f>
        <v>5.0015711500000002</v>
      </c>
      <c r="O124" s="188">
        <f>SUM(各種計算!AC81)</f>
        <v>0.51046035156900005</v>
      </c>
      <c r="P124" s="191">
        <f>SUM(各種計算!AD81)</f>
        <v>0.69151002262163153</v>
      </c>
      <c r="Q124" s="207">
        <f>SUM(リサイクル率計算!AA80)</f>
        <v>92.54013220018885</v>
      </c>
      <c r="V124" s="10"/>
      <c r="W124" s="10"/>
      <c r="X124" s="10"/>
      <c r="Y124" s="10"/>
      <c r="Z124" s="10"/>
      <c r="AA124" s="10"/>
      <c r="AB124" s="10"/>
      <c r="AC124" s="10"/>
    </row>
    <row r="125" spans="1:29" s="9" customFormat="1" ht="12.6" customHeight="1">
      <c r="A125" s="159"/>
      <c r="B125" s="162"/>
      <c r="C125" s="155"/>
      <c r="D125" s="155"/>
      <c r="E125" s="162"/>
      <c r="F125" s="208"/>
      <c r="G125" s="208"/>
      <c r="H125" s="208"/>
      <c r="I125" s="209"/>
      <c r="J125" s="210"/>
      <c r="K125" s="211"/>
      <c r="L125" s="213"/>
      <c r="M125" s="214"/>
      <c r="N125" s="187"/>
      <c r="O125" s="188"/>
      <c r="P125" s="191"/>
      <c r="Q125" s="207"/>
      <c r="V125" s="10"/>
      <c r="W125" s="10"/>
      <c r="X125" s="10"/>
      <c r="Y125" s="10"/>
      <c r="Z125" s="10"/>
      <c r="AA125" s="10"/>
      <c r="AB125" s="10"/>
      <c r="AC125" s="10"/>
    </row>
    <row r="126" spans="1:29" s="9" customFormat="1" ht="12.6" customHeight="1">
      <c r="A126" s="159"/>
      <c r="B126" s="162"/>
      <c r="C126" s="155">
        <v>10</v>
      </c>
      <c r="D126" s="155" t="s">
        <v>248</v>
      </c>
      <c r="E126" s="162">
        <v>200</v>
      </c>
      <c r="F126" s="208">
        <f>SUM(各種計算!O83)</f>
        <v>0.57499999999999996</v>
      </c>
      <c r="G126" s="208">
        <f>SUM(各種計算!P83)</f>
        <v>0.57499999999999996</v>
      </c>
      <c r="H126" s="208">
        <f>SUM(各種計算!Q83)</f>
        <v>0.61</v>
      </c>
      <c r="I126" s="209">
        <f>SUM(各種計算!S83)*100</f>
        <v>89.890248258471956</v>
      </c>
      <c r="J126" s="210">
        <f>SUM(各種計算!T83)</f>
        <v>0.18129177631578941</v>
      </c>
      <c r="K126" s="211">
        <f>SUM(各種計算!U83)</f>
        <v>181.29999999999998</v>
      </c>
      <c r="L126" s="213">
        <f>SUM(各種計算!V83)</f>
        <v>3.4999999999999997E-5</v>
      </c>
      <c r="M126" s="214">
        <f>SUM(各種計算!X83)</f>
        <v>1</v>
      </c>
      <c r="N126" s="187">
        <f>SUM(各種計算!AB83)</f>
        <v>5.0015711500000002</v>
      </c>
      <c r="O126" s="188">
        <f>SUM(各種計算!AC83)</f>
        <v>0.51046035156900005</v>
      </c>
      <c r="P126" s="191">
        <f>SUM(各種計算!AD83)</f>
        <v>0.69175212788478946</v>
      </c>
      <c r="Q126" s="207">
        <f>SUM(リサイクル率計算!AA82)</f>
        <v>89.345018450184483</v>
      </c>
      <c r="V126" s="10"/>
      <c r="W126" s="10"/>
      <c r="X126" s="10"/>
      <c r="Y126" s="10"/>
      <c r="Z126" s="10"/>
      <c r="AA126" s="10"/>
      <c r="AB126" s="10"/>
      <c r="AC126" s="10"/>
    </row>
    <row r="127" spans="1:29" s="9" customFormat="1" ht="12.6" customHeight="1">
      <c r="A127" s="159"/>
      <c r="B127" s="162"/>
      <c r="C127" s="155"/>
      <c r="D127" s="155"/>
      <c r="E127" s="162"/>
      <c r="F127" s="208"/>
      <c r="G127" s="208"/>
      <c r="H127" s="208"/>
      <c r="I127" s="209"/>
      <c r="J127" s="210"/>
      <c r="K127" s="211"/>
      <c r="L127" s="213"/>
      <c r="M127" s="214"/>
      <c r="N127" s="187"/>
      <c r="O127" s="188"/>
      <c r="P127" s="191"/>
      <c r="Q127" s="207"/>
      <c r="V127" s="10"/>
      <c r="W127" s="10"/>
      <c r="X127" s="10"/>
      <c r="Y127" s="10"/>
      <c r="Z127" s="10"/>
      <c r="AA127" s="10"/>
      <c r="AB127" s="10"/>
      <c r="AC127" s="10"/>
    </row>
    <row r="128" spans="1:29" s="9" customFormat="1" ht="12.6" customHeight="1">
      <c r="A128" s="159"/>
      <c r="B128" s="162"/>
      <c r="C128" s="155">
        <v>11</v>
      </c>
      <c r="D128" s="155" t="s">
        <v>221</v>
      </c>
      <c r="E128" s="162">
        <v>150</v>
      </c>
      <c r="F128" s="208">
        <f>SUM(各種計算!O85)</f>
        <v>0.57499999999999996</v>
      </c>
      <c r="G128" s="208">
        <f>SUM(各種計算!P85)</f>
        <v>0.84499999999999997</v>
      </c>
      <c r="H128" s="208">
        <f>SUM(各種計算!Q85)</f>
        <v>0.61</v>
      </c>
      <c r="I128" s="209">
        <f>SUM(各種計算!S85)*100</f>
        <v>90.23669748923038</v>
      </c>
      <c r="J128" s="210">
        <f>SUM(各種計算!T85)</f>
        <v>0.2674469078947368</v>
      </c>
      <c r="K128" s="211">
        <f>SUM(各種計算!U85)</f>
        <v>267.45</v>
      </c>
      <c r="L128" s="213">
        <f>SUM(各種計算!V85)</f>
        <v>3.4999999999999997E-5</v>
      </c>
      <c r="M128" s="214">
        <f>SUM(各種計算!X85)</f>
        <v>1</v>
      </c>
      <c r="N128" s="187">
        <f>SUM(各種計算!AB85)</f>
        <v>6.3579377749999999</v>
      </c>
      <c r="O128" s="188">
        <f>SUM(各種計算!AC85)</f>
        <v>0.64889112931650006</v>
      </c>
      <c r="P128" s="191">
        <f>SUM(各種計算!AD85)</f>
        <v>0.91633803721123686</v>
      </c>
      <c r="Q128" s="207">
        <f>SUM(リサイクル率計算!AA84)</f>
        <v>94.564843481252154</v>
      </c>
      <c r="V128" s="10"/>
      <c r="W128" s="10"/>
      <c r="X128" s="10"/>
      <c r="Y128" s="10"/>
      <c r="Z128" s="10"/>
      <c r="AA128" s="10"/>
      <c r="AB128" s="10"/>
      <c r="AC128" s="10"/>
    </row>
    <row r="129" spans="1:30" s="9" customFormat="1" ht="12.6" customHeight="1">
      <c r="A129" s="159"/>
      <c r="B129" s="162"/>
      <c r="C129" s="155"/>
      <c r="D129" s="155"/>
      <c r="E129" s="162"/>
      <c r="F129" s="208"/>
      <c r="G129" s="208"/>
      <c r="H129" s="208"/>
      <c r="I129" s="209"/>
      <c r="J129" s="210"/>
      <c r="K129" s="211"/>
      <c r="L129" s="213"/>
      <c r="M129" s="214"/>
      <c r="N129" s="187"/>
      <c r="O129" s="188"/>
      <c r="P129" s="191"/>
      <c r="Q129" s="207"/>
      <c r="W129" s="10"/>
      <c r="X129" s="10"/>
      <c r="Y129" s="10"/>
      <c r="Z129" s="10"/>
      <c r="AA129" s="10"/>
      <c r="AB129" s="10"/>
      <c r="AC129" s="10"/>
      <c r="AD129" s="10"/>
    </row>
    <row r="130" spans="1:30" s="9" customFormat="1" ht="12.6" customHeight="1">
      <c r="A130" s="159"/>
      <c r="B130" s="162"/>
      <c r="C130" s="155">
        <v>12</v>
      </c>
      <c r="D130" s="155" t="s">
        <v>249</v>
      </c>
      <c r="E130" s="162">
        <v>200</v>
      </c>
      <c r="F130" s="208">
        <f>SUM(各種計算!O87)</f>
        <v>0.57499999999999996</v>
      </c>
      <c r="G130" s="208">
        <f>SUM(各種計算!P87)</f>
        <v>0.84499999999999997</v>
      </c>
      <c r="H130" s="208">
        <f>SUM(各種計算!Q87)</f>
        <v>0.61</v>
      </c>
      <c r="I130" s="209">
        <f>SUM(各種計算!S87)*100</f>
        <v>90.31838390528992</v>
      </c>
      <c r="J130" s="210">
        <f>SUM(各種計算!T87)</f>
        <v>0.26768901315789467</v>
      </c>
      <c r="K130" s="211">
        <f>SUM(各種計算!U87)</f>
        <v>267.69</v>
      </c>
      <c r="L130" s="213">
        <f>SUM(各種計算!V87)</f>
        <v>3.4999999999999997E-5</v>
      </c>
      <c r="M130" s="214">
        <f>SUM(各種計算!X87)</f>
        <v>1</v>
      </c>
      <c r="N130" s="187">
        <f>SUM(各種計算!AB87)</f>
        <v>6.3579377749999999</v>
      </c>
      <c r="O130" s="188">
        <f>SUM(各種計算!AC87)</f>
        <v>0.64889112931650006</v>
      </c>
      <c r="P130" s="191">
        <f>SUM(各種計算!AD87)</f>
        <v>0.91658014247439468</v>
      </c>
      <c r="Q130" s="207">
        <f>SUM(リサイクル率計算!AA86)</f>
        <v>92.188028407169426</v>
      </c>
      <c r="W130" s="10"/>
      <c r="X130" s="10"/>
      <c r="Y130" s="10"/>
      <c r="Z130" s="10"/>
      <c r="AA130" s="10"/>
      <c r="AB130" s="10"/>
      <c r="AC130" s="10"/>
      <c r="AD130" s="10"/>
    </row>
    <row r="131" spans="1:30" s="9" customFormat="1" ht="12.6" customHeight="1">
      <c r="A131" s="159"/>
      <c r="B131" s="162"/>
      <c r="C131" s="155"/>
      <c r="D131" s="155"/>
      <c r="E131" s="162"/>
      <c r="F131" s="208"/>
      <c r="G131" s="208"/>
      <c r="H131" s="208"/>
      <c r="I131" s="209"/>
      <c r="J131" s="210"/>
      <c r="K131" s="211"/>
      <c r="L131" s="213"/>
      <c r="M131" s="214"/>
      <c r="N131" s="187"/>
      <c r="O131" s="188"/>
      <c r="P131" s="191"/>
      <c r="Q131" s="207"/>
      <c r="W131" s="10"/>
      <c r="X131" s="10"/>
      <c r="Y131" s="10"/>
      <c r="Z131" s="10"/>
      <c r="AA131" s="10"/>
      <c r="AB131" s="10"/>
      <c r="AC131" s="10"/>
      <c r="AD131" s="10"/>
    </row>
    <row r="132" spans="1:30" s="9" customFormat="1" ht="12.6" customHeight="1">
      <c r="A132" s="159"/>
      <c r="B132" s="162"/>
      <c r="C132" s="155">
        <v>13</v>
      </c>
      <c r="D132" s="155" t="s">
        <v>222</v>
      </c>
      <c r="E132" s="162">
        <v>150</v>
      </c>
      <c r="F132" s="208">
        <f>SUM(各種計算!O89)</f>
        <v>0.57499999999999996</v>
      </c>
      <c r="G132" s="208">
        <f>SUM(各種計算!P89)</f>
        <v>1.115</v>
      </c>
      <c r="H132" s="208">
        <f>SUM(各種計算!Q89)</f>
        <v>0.61</v>
      </c>
      <c r="I132" s="209">
        <f>SUM(各種計算!S89)*100</f>
        <v>90.477265497532088</v>
      </c>
      <c r="J132" s="210">
        <f>SUM(各種計算!T89)</f>
        <v>0.35384414473684206</v>
      </c>
      <c r="K132" s="211">
        <f>SUM(各種計算!U89)</f>
        <v>353.84999999999997</v>
      </c>
      <c r="L132" s="213">
        <f>SUM(各種計算!V89)</f>
        <v>3.4999999999999997E-5</v>
      </c>
      <c r="M132" s="214">
        <f>SUM(各種計算!X89)</f>
        <v>1</v>
      </c>
      <c r="N132" s="187">
        <f>SUM(各種計算!AB89)</f>
        <v>7.3031389250000007</v>
      </c>
      <c r="O132" s="188">
        <f>SUM(各種計算!AC89)</f>
        <v>0.74535835868550016</v>
      </c>
      <c r="P132" s="191">
        <f>SUM(各種計算!AD89)</f>
        <v>1.0992025034223423</v>
      </c>
      <c r="Q132" s="207">
        <f>SUM(リサイクル率計算!AA88)</f>
        <v>95.725108225108229</v>
      </c>
      <c r="W132" s="10"/>
      <c r="X132" s="10"/>
      <c r="Y132" s="10"/>
      <c r="Z132" s="10"/>
      <c r="AA132" s="10"/>
      <c r="AB132" s="10"/>
      <c r="AC132" s="10"/>
      <c r="AD132" s="10"/>
    </row>
    <row r="133" spans="1:30" s="9" customFormat="1" ht="12.6" customHeight="1">
      <c r="A133" s="159"/>
      <c r="B133" s="162"/>
      <c r="C133" s="155"/>
      <c r="D133" s="155"/>
      <c r="E133" s="162"/>
      <c r="F133" s="208"/>
      <c r="G133" s="208"/>
      <c r="H133" s="208"/>
      <c r="I133" s="209"/>
      <c r="J133" s="210"/>
      <c r="K133" s="211"/>
      <c r="L133" s="213"/>
      <c r="M133" s="214"/>
      <c r="N133" s="187"/>
      <c r="O133" s="188"/>
      <c r="P133" s="191"/>
      <c r="Q133" s="207"/>
      <c r="W133" s="10"/>
      <c r="X133" s="10"/>
      <c r="Y133" s="10"/>
      <c r="Z133" s="10"/>
      <c r="AA133" s="10"/>
      <c r="AB133" s="10"/>
      <c r="AC133" s="10"/>
      <c r="AD133" s="10"/>
    </row>
    <row r="134" spans="1:30" s="9" customFormat="1" ht="12.6" customHeight="1">
      <c r="A134" s="159"/>
      <c r="B134" s="162"/>
      <c r="C134" s="155">
        <v>14</v>
      </c>
      <c r="D134" s="155" t="s">
        <v>250</v>
      </c>
      <c r="E134" s="162">
        <v>200</v>
      </c>
      <c r="F134" s="208">
        <f>SUM(各種計算!O91)</f>
        <v>0.57499999999999996</v>
      </c>
      <c r="G134" s="208">
        <f>SUM(各種計算!P91)</f>
        <v>1.115</v>
      </c>
      <c r="H134" s="208">
        <f>SUM(各種計算!Q91)</f>
        <v>0.61</v>
      </c>
      <c r="I134" s="209">
        <f>SUM(各種計算!S91)*100</f>
        <v>90.539171346474077</v>
      </c>
      <c r="J134" s="210">
        <f>SUM(各種計算!T91)</f>
        <v>0.35408624999999994</v>
      </c>
      <c r="K134" s="211">
        <f>SUM(各種計算!U91)</f>
        <v>354.09</v>
      </c>
      <c r="L134" s="213">
        <f>SUM(各種計算!V91)</f>
        <v>3.4999999999999997E-5</v>
      </c>
      <c r="M134" s="214">
        <f>SUM(各種計算!X91)</f>
        <v>1</v>
      </c>
      <c r="N134" s="187">
        <f>SUM(各種計算!AB91)</f>
        <v>7.3031389250000007</v>
      </c>
      <c r="O134" s="188">
        <f>SUM(各種計算!AC91)</f>
        <v>0.74535835868550016</v>
      </c>
      <c r="P134" s="191">
        <f>SUM(各種計算!AD91)</f>
        <v>1.0994446086855001</v>
      </c>
      <c r="Q134" s="207">
        <f>SUM(リサイクル率計算!AA90)</f>
        <v>93.833422317138286</v>
      </c>
      <c r="W134" s="10"/>
      <c r="X134" s="10"/>
      <c r="Y134" s="10"/>
      <c r="Z134" s="10"/>
      <c r="AA134" s="10"/>
      <c r="AB134" s="10"/>
      <c r="AC134" s="10"/>
      <c r="AD134" s="10"/>
    </row>
    <row r="135" spans="1:30" s="9" customFormat="1" ht="12.6" customHeight="1">
      <c r="A135" s="159"/>
      <c r="B135" s="162"/>
      <c r="C135" s="155"/>
      <c r="D135" s="155"/>
      <c r="E135" s="162"/>
      <c r="F135" s="208"/>
      <c r="G135" s="208"/>
      <c r="H135" s="208"/>
      <c r="I135" s="209"/>
      <c r="J135" s="210"/>
      <c r="K135" s="211"/>
      <c r="L135" s="213"/>
      <c r="M135" s="214"/>
      <c r="N135" s="187"/>
      <c r="O135" s="188"/>
      <c r="P135" s="191"/>
      <c r="Q135" s="207"/>
      <c r="W135" s="10"/>
      <c r="X135" s="10"/>
      <c r="Y135" s="10"/>
      <c r="Z135" s="10"/>
      <c r="AA135" s="10"/>
      <c r="AB135" s="10"/>
      <c r="AC135" s="10"/>
      <c r="AD135" s="10"/>
    </row>
    <row r="136" spans="1:30" s="9" customFormat="1" ht="12.6" customHeight="1">
      <c r="A136" s="159"/>
      <c r="B136" s="162"/>
      <c r="C136" s="155">
        <v>15</v>
      </c>
      <c r="D136" s="155" t="s">
        <v>223</v>
      </c>
      <c r="E136" s="162">
        <v>150</v>
      </c>
      <c r="F136" s="208">
        <f>SUM(各種計算!O93)</f>
        <v>0.84499999999999997</v>
      </c>
      <c r="G136" s="208">
        <f>SUM(各種計算!P93)</f>
        <v>0.84499999999999997</v>
      </c>
      <c r="H136" s="208">
        <f>SUM(各種計算!Q93)</f>
        <v>0.61</v>
      </c>
      <c r="I136" s="209">
        <f>SUM(各種計算!S93)*100</f>
        <v>90.610895668894983</v>
      </c>
      <c r="J136" s="210">
        <f>SUM(各種計算!T93)</f>
        <v>0.39466051315789469</v>
      </c>
      <c r="K136" s="211">
        <f>SUM(各種計算!U93)</f>
        <v>394.67</v>
      </c>
      <c r="L136" s="213">
        <f>SUM(各種計算!V93)</f>
        <v>3.4999999999999997E-5</v>
      </c>
      <c r="M136" s="214">
        <f>SUM(各種計算!X93)</f>
        <v>1</v>
      </c>
      <c r="N136" s="187">
        <f>SUM(各種計算!AB93)</f>
        <v>7.0760410900000004</v>
      </c>
      <c r="O136" s="188">
        <f>SUM(各種計算!AC93)</f>
        <v>0.72218075364540013</v>
      </c>
      <c r="P136" s="191">
        <f>SUM(各種計算!AD93)</f>
        <v>1.1168412668032948</v>
      </c>
      <c r="Q136" s="207">
        <f>SUM(リサイクル率計算!AA92)</f>
        <v>96.092010883007674</v>
      </c>
      <c r="W136" s="10"/>
      <c r="X136" s="10"/>
      <c r="Y136" s="10"/>
      <c r="Z136" s="10"/>
      <c r="AA136" s="10"/>
      <c r="AB136" s="10"/>
      <c r="AC136" s="10"/>
      <c r="AD136" s="10"/>
    </row>
    <row r="137" spans="1:30" s="9" customFormat="1" ht="12.6" customHeight="1">
      <c r="A137" s="159"/>
      <c r="B137" s="162"/>
      <c r="C137" s="155"/>
      <c r="D137" s="155"/>
      <c r="E137" s="162"/>
      <c r="F137" s="208"/>
      <c r="G137" s="208"/>
      <c r="H137" s="208"/>
      <c r="I137" s="209"/>
      <c r="J137" s="210"/>
      <c r="K137" s="211"/>
      <c r="L137" s="213"/>
      <c r="M137" s="214"/>
      <c r="N137" s="187"/>
      <c r="O137" s="188"/>
      <c r="P137" s="191"/>
      <c r="Q137" s="207"/>
      <c r="W137" s="10"/>
      <c r="X137" s="10"/>
      <c r="Y137" s="10"/>
      <c r="Z137" s="10"/>
      <c r="AA137" s="10"/>
      <c r="AB137" s="10"/>
      <c r="AC137" s="10"/>
      <c r="AD137" s="10"/>
    </row>
    <row r="138" spans="1:30" s="9" customFormat="1" ht="12.6" customHeight="1">
      <c r="A138" s="159"/>
      <c r="B138" s="162"/>
      <c r="C138" s="155">
        <v>16</v>
      </c>
      <c r="D138" s="155" t="s">
        <v>251</v>
      </c>
      <c r="E138" s="162">
        <v>200</v>
      </c>
      <c r="F138" s="208">
        <f>SUM(各種計算!O95)</f>
        <v>0.84499999999999997</v>
      </c>
      <c r="G138" s="208">
        <f>SUM(各種計算!P95)</f>
        <v>0.84499999999999997</v>
      </c>
      <c r="H138" s="208">
        <f>SUM(各種計算!Q95)</f>
        <v>0.61</v>
      </c>
      <c r="I138" s="209">
        <f>SUM(各種計算!S95)*100</f>
        <v>90.666481099941421</v>
      </c>
      <c r="J138" s="210">
        <f>SUM(各種計算!T95)</f>
        <v>0.39490261842105256</v>
      </c>
      <c r="K138" s="211">
        <f>SUM(各種計算!U95)</f>
        <v>394.90999999999997</v>
      </c>
      <c r="L138" s="213">
        <f>SUM(各種計算!V95)</f>
        <v>3.4999999999999997E-5</v>
      </c>
      <c r="M138" s="214">
        <f>SUM(各種計算!X95)</f>
        <v>1</v>
      </c>
      <c r="N138" s="187">
        <f>SUM(各種計算!AB95)</f>
        <v>7.0760410900000004</v>
      </c>
      <c r="O138" s="188">
        <f>SUM(各種計算!AC95)</f>
        <v>0.72218075364540013</v>
      </c>
      <c r="P138" s="191">
        <f>SUM(各種計算!AD95)</f>
        <v>1.1170833720664528</v>
      </c>
      <c r="Q138" s="207">
        <f>SUM(リサイクル率計算!AA94)</f>
        <v>94.356217933056428</v>
      </c>
      <c r="W138" s="10"/>
      <c r="X138" s="10"/>
      <c r="Y138" s="10"/>
      <c r="Z138" s="10"/>
      <c r="AA138" s="10"/>
      <c r="AB138" s="10"/>
      <c r="AC138" s="10"/>
      <c r="AD138" s="10"/>
    </row>
    <row r="139" spans="1:30" s="9" customFormat="1" ht="12.6" customHeight="1">
      <c r="A139" s="159"/>
      <c r="B139" s="162"/>
      <c r="C139" s="155"/>
      <c r="D139" s="155"/>
      <c r="E139" s="162"/>
      <c r="F139" s="208"/>
      <c r="G139" s="208"/>
      <c r="H139" s="208"/>
      <c r="I139" s="209"/>
      <c r="J139" s="210"/>
      <c r="K139" s="211"/>
      <c r="L139" s="213"/>
      <c r="M139" s="214"/>
      <c r="N139" s="187"/>
      <c r="O139" s="188"/>
      <c r="P139" s="191"/>
      <c r="Q139" s="207"/>
      <c r="W139" s="10"/>
      <c r="X139" s="10"/>
      <c r="Y139" s="10"/>
      <c r="Z139" s="10"/>
      <c r="AA139" s="10"/>
      <c r="AB139" s="10"/>
      <c r="AC139" s="10"/>
      <c r="AD139" s="10"/>
    </row>
    <row r="140" spans="1:30" s="9" customFormat="1" ht="12.6" customHeight="1">
      <c r="A140" s="159"/>
      <c r="B140" s="162"/>
      <c r="C140" s="155">
        <v>17</v>
      </c>
      <c r="D140" s="155" t="s">
        <v>224</v>
      </c>
      <c r="E140" s="162">
        <v>150</v>
      </c>
      <c r="F140" s="208">
        <f>SUM(各種計算!O97)</f>
        <v>0.84499999999999997</v>
      </c>
      <c r="G140" s="208">
        <f>SUM(各種計算!P97)</f>
        <v>1.115</v>
      </c>
      <c r="H140" s="208">
        <f>SUM(各種計算!Q97)</f>
        <v>0.61</v>
      </c>
      <c r="I140" s="209">
        <f>SUM(各種計算!S97)*100</f>
        <v>90.803867824327412</v>
      </c>
      <c r="J140" s="210">
        <f>SUM(各種計算!T97)</f>
        <v>0.52187411842105258</v>
      </c>
      <c r="K140" s="211">
        <f>SUM(各種計算!U97)</f>
        <v>521.88</v>
      </c>
      <c r="L140" s="213">
        <f>SUM(各種計算!V97)</f>
        <v>3.4999999999999997E-5</v>
      </c>
      <c r="M140" s="214">
        <f>SUM(各種計算!X97)</f>
        <v>1</v>
      </c>
      <c r="N140" s="187">
        <f>SUM(各種計算!AB97)</f>
        <v>8.3773136749999999</v>
      </c>
      <c r="O140" s="188">
        <f>SUM(各種計算!AC97)</f>
        <v>0.85498863367050004</v>
      </c>
      <c r="P140" s="191">
        <f>SUM(各種計算!AD97)</f>
        <v>1.3768627520915526</v>
      </c>
      <c r="Q140" s="207">
        <f>SUM(リサイクル率計算!AA96)</f>
        <v>96.949217995752079</v>
      </c>
      <c r="W140" s="10"/>
      <c r="X140" s="10"/>
      <c r="Y140" s="10"/>
      <c r="Z140" s="10"/>
      <c r="AA140" s="10"/>
      <c r="AB140" s="10"/>
      <c r="AC140" s="10"/>
      <c r="AD140" s="10"/>
    </row>
    <row r="141" spans="1:30" s="9" customFormat="1" ht="12.6" customHeight="1">
      <c r="A141" s="159"/>
      <c r="B141" s="162"/>
      <c r="C141" s="155"/>
      <c r="D141" s="155"/>
      <c r="E141" s="162"/>
      <c r="F141" s="208"/>
      <c r="G141" s="208"/>
      <c r="H141" s="208"/>
      <c r="I141" s="209"/>
      <c r="J141" s="210"/>
      <c r="K141" s="211"/>
      <c r="L141" s="213"/>
      <c r="M141" s="214"/>
      <c r="N141" s="187"/>
      <c r="O141" s="188"/>
      <c r="P141" s="191"/>
      <c r="Q141" s="207"/>
      <c r="R141" s="106"/>
      <c r="W141" s="10"/>
      <c r="X141" s="10"/>
      <c r="Y141" s="10"/>
      <c r="Z141" s="10"/>
      <c r="AA141" s="10"/>
      <c r="AB141" s="10"/>
      <c r="AC141" s="10"/>
      <c r="AD141" s="10"/>
    </row>
    <row r="142" spans="1:30" s="9" customFormat="1" ht="12.6" customHeight="1">
      <c r="A142" s="159"/>
      <c r="B142" s="162"/>
      <c r="C142" s="155">
        <v>18</v>
      </c>
      <c r="D142" s="155" t="s">
        <v>252</v>
      </c>
      <c r="E142" s="162">
        <v>200</v>
      </c>
      <c r="F142" s="208">
        <f>SUM(各種計算!O99)</f>
        <v>0.84499999999999997</v>
      </c>
      <c r="G142" s="208">
        <f>SUM(各種計算!P99)</f>
        <v>1.115</v>
      </c>
      <c r="H142" s="208">
        <f>SUM(各種計算!Q99)</f>
        <v>0.61</v>
      </c>
      <c r="I142" s="209">
        <f>SUM(各種計算!S99)*100</f>
        <v>90.845993106151852</v>
      </c>
      <c r="J142" s="210">
        <f>SUM(各種計算!T99)</f>
        <v>0.52211622368421051</v>
      </c>
      <c r="K142" s="211">
        <f>SUM(各種計算!U99)</f>
        <v>522.12</v>
      </c>
      <c r="L142" s="213">
        <f>SUM(各種計算!V99)</f>
        <v>3.4999999999999997E-5</v>
      </c>
      <c r="M142" s="214">
        <f>SUM(各種計算!X99)</f>
        <v>1</v>
      </c>
      <c r="N142" s="187">
        <f>SUM(各種計算!AB99)</f>
        <v>8.3773136749999999</v>
      </c>
      <c r="O142" s="188">
        <f>SUM(各種計算!AC99)</f>
        <v>0.85498863367050004</v>
      </c>
      <c r="P142" s="191">
        <f>SUM(各種計算!AD99)</f>
        <v>1.3771048573547104</v>
      </c>
      <c r="Q142" s="207">
        <f>SUM(リサイクル率計算!AA98)</f>
        <v>95.582329317269071</v>
      </c>
      <c r="W142" s="10"/>
      <c r="X142" s="10"/>
      <c r="Y142" s="10"/>
      <c r="Z142" s="10"/>
      <c r="AA142" s="10"/>
      <c r="AB142" s="10"/>
      <c r="AC142" s="10"/>
      <c r="AD142" s="10"/>
    </row>
    <row r="143" spans="1:30" s="9" customFormat="1" ht="12.6" customHeight="1">
      <c r="A143" s="159"/>
      <c r="B143" s="162"/>
      <c r="C143" s="155"/>
      <c r="D143" s="155"/>
      <c r="E143" s="162"/>
      <c r="F143" s="208"/>
      <c r="G143" s="208"/>
      <c r="H143" s="208"/>
      <c r="I143" s="209"/>
      <c r="J143" s="210"/>
      <c r="K143" s="211"/>
      <c r="L143" s="213"/>
      <c r="M143" s="214"/>
      <c r="N143" s="187"/>
      <c r="O143" s="188"/>
      <c r="P143" s="191"/>
      <c r="Q143" s="207"/>
      <c r="W143" s="10"/>
      <c r="X143" s="10"/>
      <c r="Y143" s="10"/>
      <c r="Z143" s="10"/>
      <c r="AA143" s="10"/>
      <c r="AB143" s="10"/>
      <c r="AC143" s="10"/>
      <c r="AD143" s="10"/>
    </row>
    <row r="144" spans="1:30" s="9" customFormat="1" ht="12.6" customHeight="1">
      <c r="A144" s="159"/>
      <c r="B144" s="155" t="s">
        <v>71</v>
      </c>
      <c r="C144" s="155">
        <v>19</v>
      </c>
      <c r="D144" s="155" t="s">
        <v>225</v>
      </c>
      <c r="E144" s="162">
        <v>150</v>
      </c>
      <c r="F144" s="208">
        <f>SUM(各種計算!O101)</f>
        <v>0.57499999999999996</v>
      </c>
      <c r="G144" s="208">
        <f>SUM(各種計算!P101)</f>
        <v>0.57499999999999996</v>
      </c>
      <c r="H144" s="208">
        <f>SUM(各種計算!Q101)</f>
        <v>0.61</v>
      </c>
      <c r="I144" s="209">
        <f>SUM(各種計算!S101)*100</f>
        <v>88.778161203622545</v>
      </c>
      <c r="J144" s="210">
        <f>SUM(各種計算!T101)</f>
        <v>0.13957014473684204</v>
      </c>
      <c r="K144" s="211">
        <f>SUM(各種計算!U101)</f>
        <v>139.57999999999998</v>
      </c>
      <c r="L144" s="213">
        <f>SUM(各種計算!V101)</f>
        <v>3.4999999999999997E-5</v>
      </c>
      <c r="M144" s="214">
        <f>SUM(各種計算!X101)</f>
        <v>1</v>
      </c>
      <c r="N144" s="187">
        <f>SUM(各種計算!AB101)</f>
        <v>5.4127366249999991</v>
      </c>
      <c r="O144" s="188">
        <f>SUM(各種計算!AC101)</f>
        <v>0.55242389994749996</v>
      </c>
      <c r="P144" s="191">
        <f>SUM(各種計算!AD101)</f>
        <v>0.691994044684342</v>
      </c>
      <c r="Q144" s="207">
        <f>SUM(リサイクル率計算!AA100)</f>
        <v>91.384950926935673</v>
      </c>
      <c r="W144" s="10"/>
      <c r="X144" s="10"/>
      <c r="Y144" s="10"/>
      <c r="Z144" s="10"/>
      <c r="AA144" s="10"/>
      <c r="AB144" s="10"/>
      <c r="AC144" s="10"/>
      <c r="AD144" s="10"/>
    </row>
    <row r="145" spans="1:30" s="9" customFormat="1" ht="12.6" customHeight="1">
      <c r="A145" s="159"/>
      <c r="B145" s="155"/>
      <c r="C145" s="155"/>
      <c r="D145" s="155"/>
      <c r="E145" s="162"/>
      <c r="F145" s="208"/>
      <c r="G145" s="208"/>
      <c r="H145" s="208"/>
      <c r="I145" s="209"/>
      <c r="J145" s="210"/>
      <c r="K145" s="211"/>
      <c r="L145" s="213"/>
      <c r="M145" s="214"/>
      <c r="N145" s="187"/>
      <c r="O145" s="188"/>
      <c r="P145" s="191"/>
      <c r="Q145" s="207"/>
      <c r="W145" s="10"/>
      <c r="X145" s="10"/>
      <c r="Y145" s="10"/>
      <c r="Z145" s="10"/>
      <c r="AA145" s="10"/>
      <c r="AB145" s="10"/>
      <c r="AC145" s="10"/>
      <c r="AD145" s="10"/>
    </row>
    <row r="146" spans="1:30" s="9" customFormat="1" ht="12.6" customHeight="1">
      <c r="A146" s="159"/>
      <c r="B146" s="155"/>
      <c r="C146" s="155">
        <v>20</v>
      </c>
      <c r="D146" s="155" t="s">
        <v>253</v>
      </c>
      <c r="E146" s="162">
        <v>200</v>
      </c>
      <c r="F146" s="208">
        <f>SUM(各種計算!O103)</f>
        <v>0.57499999999999996</v>
      </c>
      <c r="G146" s="208">
        <f>SUM(各種計算!P103)</f>
        <v>0.57499999999999996</v>
      </c>
      <c r="H146" s="208">
        <f>SUM(各種計算!Q103)</f>
        <v>0.61</v>
      </c>
      <c r="I146" s="209">
        <f>SUM(各種計算!S103)*100</f>
        <v>88.932160184718427</v>
      </c>
      <c r="J146" s="210">
        <f>SUM(各種計算!T103)</f>
        <v>0.13981224999999994</v>
      </c>
      <c r="K146" s="211">
        <f>SUM(各種計算!U103)</f>
        <v>139.82</v>
      </c>
      <c r="L146" s="213">
        <f>SUM(各種計算!V103)</f>
        <v>3.4999999999999997E-5</v>
      </c>
      <c r="M146" s="214">
        <f>SUM(各種計算!X103)</f>
        <v>1</v>
      </c>
      <c r="N146" s="187">
        <f>SUM(各種計算!AB103)</f>
        <v>5.4127366249999991</v>
      </c>
      <c r="O146" s="188">
        <f>SUM(各種計算!AC103)</f>
        <v>0.55242389994749996</v>
      </c>
      <c r="P146" s="191">
        <f>SUM(各種計算!AD103)</f>
        <v>0.69223614994749993</v>
      </c>
      <c r="Q146" s="207">
        <f>SUM(リサイクル率計算!AA102)</f>
        <v>87.738853503184728</v>
      </c>
      <c r="W146" s="10"/>
      <c r="X146" s="10"/>
      <c r="Y146" s="10"/>
      <c r="Z146" s="10"/>
      <c r="AA146" s="10"/>
      <c r="AB146" s="10"/>
      <c r="AC146" s="10"/>
      <c r="AD146" s="10"/>
    </row>
    <row r="147" spans="1:30" s="9" customFormat="1" ht="12.6" customHeight="1">
      <c r="A147" s="159"/>
      <c r="B147" s="155"/>
      <c r="C147" s="155"/>
      <c r="D147" s="155"/>
      <c r="E147" s="162"/>
      <c r="F147" s="208"/>
      <c r="G147" s="208"/>
      <c r="H147" s="208"/>
      <c r="I147" s="209"/>
      <c r="J147" s="210"/>
      <c r="K147" s="211"/>
      <c r="L147" s="213"/>
      <c r="M147" s="214"/>
      <c r="N147" s="187"/>
      <c r="O147" s="188"/>
      <c r="P147" s="191"/>
      <c r="Q147" s="207"/>
      <c r="W147" s="10"/>
      <c r="X147" s="10"/>
      <c r="Y147" s="10"/>
      <c r="Z147" s="10"/>
      <c r="AA147" s="10"/>
      <c r="AB147" s="10"/>
      <c r="AC147" s="10"/>
      <c r="AD147" s="10"/>
    </row>
    <row r="148" spans="1:30" s="9" customFormat="1" ht="12.6" customHeight="1">
      <c r="A148" s="159"/>
      <c r="B148" s="155"/>
      <c r="C148" s="155">
        <v>21</v>
      </c>
      <c r="D148" s="155" t="s">
        <v>226</v>
      </c>
      <c r="E148" s="162">
        <v>150</v>
      </c>
      <c r="F148" s="208">
        <f>SUM(各種計算!O105)</f>
        <v>0.57499999999999996</v>
      </c>
      <c r="G148" s="208">
        <f>SUM(各種計算!P105)</f>
        <v>0.84499999999999997</v>
      </c>
      <c r="H148" s="208">
        <f>SUM(各種計算!Q105)</f>
        <v>0.61</v>
      </c>
      <c r="I148" s="209">
        <f>SUM(各種計算!S105)*100</f>
        <v>89.252738683677407</v>
      </c>
      <c r="J148" s="210">
        <f>SUM(各種計算!T105)</f>
        <v>0.18515101315789467</v>
      </c>
      <c r="K148" s="211">
        <f>SUM(各種計算!U105)</f>
        <v>185.16</v>
      </c>
      <c r="L148" s="213">
        <f>SUM(各種計算!V105)</f>
        <v>3.4999999999999997E-5</v>
      </c>
      <c r="M148" s="214">
        <f>SUM(各種計算!X105)</f>
        <v>1</v>
      </c>
      <c r="N148" s="187">
        <f>SUM(各種計算!AB105)</f>
        <v>6.3579377749999999</v>
      </c>
      <c r="O148" s="188">
        <f>SUM(各種計算!AC105)</f>
        <v>0.64889112931650006</v>
      </c>
      <c r="P148" s="191">
        <f>SUM(各種計算!AD105)</f>
        <v>0.83404214247439468</v>
      </c>
      <c r="Q148" s="207">
        <f>SUM(リサイクル率計算!AA104)</f>
        <v>93.057996485061523</v>
      </c>
      <c r="W148" s="10"/>
      <c r="X148" s="10"/>
      <c r="Y148" s="10"/>
      <c r="Z148" s="10"/>
      <c r="AA148" s="10"/>
      <c r="AB148" s="10"/>
      <c r="AC148" s="10"/>
      <c r="AD148" s="10"/>
    </row>
    <row r="149" spans="1:30" s="9" customFormat="1" ht="12.6" customHeight="1">
      <c r="A149" s="159"/>
      <c r="B149" s="155"/>
      <c r="C149" s="155"/>
      <c r="D149" s="155"/>
      <c r="E149" s="162"/>
      <c r="F149" s="208"/>
      <c r="G149" s="208"/>
      <c r="H149" s="208"/>
      <c r="I149" s="209"/>
      <c r="J149" s="210"/>
      <c r="K149" s="211"/>
      <c r="L149" s="213"/>
      <c r="M149" s="214"/>
      <c r="N149" s="187"/>
      <c r="O149" s="188"/>
      <c r="P149" s="191"/>
      <c r="Q149" s="207"/>
      <c r="W149" s="10"/>
      <c r="X149" s="10"/>
      <c r="Y149" s="10"/>
      <c r="Z149" s="10"/>
      <c r="AA149" s="10"/>
      <c r="AB149" s="10"/>
      <c r="AC149" s="10"/>
      <c r="AD149" s="10"/>
    </row>
    <row r="150" spans="1:30" s="9" customFormat="1" ht="12.6" customHeight="1">
      <c r="A150" s="159"/>
      <c r="B150" s="155"/>
      <c r="C150" s="155">
        <v>22</v>
      </c>
      <c r="D150" s="155" t="s">
        <v>254</v>
      </c>
      <c r="E150" s="162">
        <v>200</v>
      </c>
      <c r="F150" s="208">
        <f>SUM(各種計算!O107)</f>
        <v>0.57499999999999996</v>
      </c>
      <c r="G150" s="208">
        <f>SUM(各種計算!P107)</f>
        <v>0.84499999999999997</v>
      </c>
      <c r="H150" s="208">
        <f>SUM(各種計算!Q107)</f>
        <v>0.61</v>
      </c>
      <c r="I150" s="209">
        <f>SUM(各種計算!S107)*100</f>
        <v>89.369446431682803</v>
      </c>
      <c r="J150" s="210">
        <f>SUM(各種計算!T107)</f>
        <v>0.18539311842105255</v>
      </c>
      <c r="K150" s="211">
        <f>SUM(各種計算!U107)</f>
        <v>185.39999999999998</v>
      </c>
      <c r="L150" s="213">
        <f>SUM(各種計算!V107)</f>
        <v>3.4999999999999997E-5</v>
      </c>
      <c r="M150" s="214">
        <f>SUM(各種計算!X107)</f>
        <v>1</v>
      </c>
      <c r="N150" s="187">
        <f>SUM(各種計算!AB107)</f>
        <v>6.3579377749999999</v>
      </c>
      <c r="O150" s="188">
        <f>SUM(各種計算!AC107)</f>
        <v>0.64889112931650006</v>
      </c>
      <c r="P150" s="191">
        <f>SUM(各種計算!AD107)</f>
        <v>0.83428424773755261</v>
      </c>
      <c r="Q150" s="207">
        <f>SUM(リサイクル率計算!AA106)</f>
        <v>90.068787618228725</v>
      </c>
      <c r="W150" s="10"/>
      <c r="X150" s="10"/>
      <c r="Y150" s="10"/>
      <c r="Z150" s="10"/>
      <c r="AA150" s="10"/>
      <c r="AB150" s="10"/>
      <c r="AC150" s="10"/>
      <c r="AD150" s="10"/>
    </row>
    <row r="151" spans="1:30" s="9" customFormat="1" ht="12.6" customHeight="1">
      <c r="A151" s="159"/>
      <c r="B151" s="155"/>
      <c r="C151" s="155"/>
      <c r="D151" s="155"/>
      <c r="E151" s="162"/>
      <c r="F151" s="208"/>
      <c r="G151" s="208"/>
      <c r="H151" s="208"/>
      <c r="I151" s="209"/>
      <c r="J151" s="210"/>
      <c r="K151" s="211"/>
      <c r="L151" s="213"/>
      <c r="M151" s="214"/>
      <c r="N151" s="187"/>
      <c r="O151" s="188"/>
      <c r="P151" s="191"/>
      <c r="Q151" s="207"/>
      <c r="W151" s="10"/>
      <c r="X151" s="10"/>
      <c r="Y151" s="10"/>
      <c r="Z151" s="10"/>
      <c r="AA151" s="10"/>
      <c r="AB151" s="10"/>
      <c r="AC151" s="10"/>
      <c r="AD151" s="10"/>
    </row>
    <row r="152" spans="1:30" s="9" customFormat="1" ht="12.6" customHeight="1">
      <c r="A152" s="159"/>
      <c r="B152" s="155"/>
      <c r="C152" s="155">
        <v>23</v>
      </c>
      <c r="D152" s="155" t="s">
        <v>227</v>
      </c>
      <c r="E152" s="162">
        <v>150</v>
      </c>
      <c r="F152" s="208">
        <f>SUM(各種計算!O109)</f>
        <v>0.57499999999999996</v>
      </c>
      <c r="G152" s="208">
        <f>SUM(各種計算!P109)</f>
        <v>1.115</v>
      </c>
      <c r="H152" s="208">
        <f>SUM(各種計算!Q109)</f>
        <v>0.61</v>
      </c>
      <c r="I152" s="209">
        <f>SUM(各種計算!S109)*100</f>
        <v>89.542282344793904</v>
      </c>
      <c r="J152" s="210">
        <f>SUM(各種計算!T109)</f>
        <v>0.23073188157894733</v>
      </c>
      <c r="K152" s="211">
        <f>SUM(各種計算!U109)</f>
        <v>230.73999999999998</v>
      </c>
      <c r="L152" s="213">
        <f>SUM(各種計算!V109)</f>
        <v>3.4999999999999997E-5</v>
      </c>
      <c r="M152" s="214">
        <f>SUM(各種計算!X109)</f>
        <v>1</v>
      </c>
      <c r="N152" s="187">
        <f>SUM(各種計算!AB109)</f>
        <v>7.3031389250000007</v>
      </c>
      <c r="O152" s="188">
        <f>SUM(各種計算!AC109)</f>
        <v>0.74535835868550016</v>
      </c>
      <c r="P152" s="191">
        <f>SUM(各種計算!AD109)</f>
        <v>0.97609024026444746</v>
      </c>
      <c r="Q152" s="207">
        <f>SUM(リサイクル率計算!AA108)</f>
        <v>94.186902133922018</v>
      </c>
      <c r="W152" s="10"/>
      <c r="X152" s="10"/>
      <c r="Y152" s="10"/>
      <c r="Z152" s="10"/>
      <c r="AA152" s="10"/>
      <c r="AB152" s="10"/>
      <c r="AC152" s="10"/>
      <c r="AD152" s="10"/>
    </row>
    <row r="153" spans="1:30" s="9" customFormat="1" ht="12.6" customHeight="1">
      <c r="A153" s="159"/>
      <c r="B153" s="155"/>
      <c r="C153" s="155"/>
      <c r="D153" s="155"/>
      <c r="E153" s="162"/>
      <c r="F153" s="208"/>
      <c r="G153" s="208"/>
      <c r="H153" s="208"/>
      <c r="I153" s="209"/>
      <c r="J153" s="210"/>
      <c r="K153" s="211"/>
      <c r="L153" s="213"/>
      <c r="M153" s="214"/>
      <c r="N153" s="187"/>
      <c r="O153" s="188"/>
      <c r="P153" s="191"/>
      <c r="Q153" s="207"/>
      <c r="W153" s="10"/>
      <c r="X153" s="10"/>
      <c r="Y153" s="10"/>
      <c r="Z153" s="10"/>
      <c r="AA153" s="10"/>
      <c r="AB153" s="10"/>
      <c r="AC153" s="10"/>
      <c r="AD153" s="10"/>
    </row>
    <row r="154" spans="1:30" s="9" customFormat="1" ht="12.6" customHeight="1">
      <c r="A154" s="159"/>
      <c r="B154" s="155"/>
      <c r="C154" s="155">
        <v>24</v>
      </c>
      <c r="D154" s="155" t="s">
        <v>255</v>
      </c>
      <c r="E154" s="162">
        <v>200</v>
      </c>
      <c r="F154" s="208">
        <f>SUM(各種計算!O111)</f>
        <v>0.57499999999999996</v>
      </c>
      <c r="G154" s="208">
        <f>SUM(各種計算!P111)</f>
        <v>1.115</v>
      </c>
      <c r="H154" s="208">
        <f>SUM(各種計算!Q111)</f>
        <v>0.61</v>
      </c>
      <c r="I154" s="209">
        <f>SUM(各種計算!S111)*100</f>
        <v>89.63623840185241</v>
      </c>
      <c r="J154" s="210">
        <f>SUM(各種計算!T111)</f>
        <v>0.23097398684210524</v>
      </c>
      <c r="K154" s="211">
        <f>SUM(各種計算!U111)</f>
        <v>230.98</v>
      </c>
      <c r="L154" s="213">
        <f>SUM(各種計算!V111)</f>
        <v>3.4999999999999997E-5</v>
      </c>
      <c r="M154" s="214">
        <f>SUM(各種計算!X111)</f>
        <v>1</v>
      </c>
      <c r="N154" s="187">
        <f>SUM(各種計算!AB111)</f>
        <v>7.3031389250000007</v>
      </c>
      <c r="O154" s="188">
        <f>SUM(各種計算!AC111)</f>
        <v>0.74535835868550016</v>
      </c>
      <c r="P154" s="191">
        <f>SUM(各種計算!AD111)</f>
        <v>0.97633234552760539</v>
      </c>
      <c r="Q154" s="207">
        <f>SUM(リサイクル率計算!AA110)</f>
        <v>91.654624277456662</v>
      </c>
      <c r="W154" s="10"/>
      <c r="X154" s="10"/>
      <c r="Y154" s="10"/>
      <c r="Z154" s="10"/>
      <c r="AA154" s="10"/>
      <c r="AB154" s="10"/>
      <c r="AC154" s="10"/>
      <c r="AD154" s="10"/>
    </row>
    <row r="155" spans="1:30" s="9" customFormat="1" ht="12.6" customHeight="1">
      <c r="A155" s="159"/>
      <c r="B155" s="155"/>
      <c r="C155" s="155"/>
      <c r="D155" s="155"/>
      <c r="E155" s="162"/>
      <c r="F155" s="208"/>
      <c r="G155" s="208"/>
      <c r="H155" s="208"/>
      <c r="I155" s="209"/>
      <c r="J155" s="210"/>
      <c r="K155" s="211"/>
      <c r="L155" s="213"/>
      <c r="M155" s="214"/>
      <c r="N155" s="187"/>
      <c r="O155" s="188"/>
      <c r="P155" s="191"/>
      <c r="Q155" s="207"/>
      <c r="W155" s="10"/>
      <c r="X155" s="10"/>
      <c r="Y155" s="10"/>
      <c r="Z155" s="10"/>
      <c r="AA155" s="10"/>
      <c r="AB155" s="10"/>
      <c r="AC155" s="10"/>
      <c r="AD155" s="10"/>
    </row>
    <row r="156" spans="1:30" s="9" customFormat="1" ht="12.6" customHeight="1">
      <c r="A156" s="159"/>
      <c r="B156" s="155"/>
      <c r="C156" s="155">
        <v>25</v>
      </c>
      <c r="D156" s="155" t="s">
        <v>228</v>
      </c>
      <c r="E156" s="162">
        <v>150</v>
      </c>
      <c r="F156" s="208">
        <f>SUM(各種計算!O113)</f>
        <v>0.84499999999999997</v>
      </c>
      <c r="G156" s="208">
        <f>SUM(各種計算!P113)</f>
        <v>0.84499999999999997</v>
      </c>
      <c r="H156" s="208">
        <f>SUM(各種計算!Q113)</f>
        <v>0.61</v>
      </c>
      <c r="I156" s="209">
        <f>SUM(各種計算!S113)*100</f>
        <v>89.542282344793904</v>
      </c>
      <c r="J156" s="210">
        <f>SUM(各種計算!T113)</f>
        <v>0.23073188157894733</v>
      </c>
      <c r="K156" s="211">
        <f>SUM(各種計算!U113)</f>
        <v>230.73999999999998</v>
      </c>
      <c r="L156" s="213">
        <f>SUM(各種計算!V113)</f>
        <v>3.4999999999999997E-5</v>
      </c>
      <c r="M156" s="214">
        <f>SUM(各種計算!X113)</f>
        <v>1</v>
      </c>
      <c r="N156" s="187">
        <f>SUM(各種計算!AB113)</f>
        <v>7.3299796250000009</v>
      </c>
      <c r="O156" s="188">
        <f>SUM(各種計算!AC113)</f>
        <v>0.74809772052750012</v>
      </c>
      <c r="P156" s="191">
        <f>SUM(各種計算!AD113)</f>
        <v>0.97882960210644743</v>
      </c>
      <c r="Q156" s="207">
        <f>SUM(リサイクル率計算!AA112)</f>
        <v>94.186902133922018</v>
      </c>
      <c r="W156" s="10"/>
      <c r="X156" s="10"/>
      <c r="Y156" s="10"/>
      <c r="Z156" s="10"/>
      <c r="AA156" s="10"/>
      <c r="AB156" s="10"/>
      <c r="AC156" s="10"/>
      <c r="AD156" s="10"/>
    </row>
    <row r="157" spans="1:30" s="9" customFormat="1" ht="12.6" customHeight="1">
      <c r="A157" s="159"/>
      <c r="B157" s="155"/>
      <c r="C157" s="155"/>
      <c r="D157" s="155"/>
      <c r="E157" s="162"/>
      <c r="F157" s="208"/>
      <c r="G157" s="208"/>
      <c r="H157" s="208"/>
      <c r="I157" s="209"/>
      <c r="J157" s="210"/>
      <c r="K157" s="211"/>
      <c r="L157" s="213"/>
      <c r="M157" s="214"/>
      <c r="N157" s="187"/>
      <c r="O157" s="188"/>
      <c r="P157" s="191"/>
      <c r="Q157" s="207"/>
      <c r="W157" s="10"/>
      <c r="X157" s="10"/>
      <c r="Y157" s="10"/>
      <c r="Z157" s="10"/>
      <c r="AA157" s="10"/>
      <c r="AB157" s="10"/>
      <c r="AC157" s="10"/>
      <c r="AD157" s="10"/>
    </row>
    <row r="158" spans="1:30" s="9" customFormat="1" ht="12.6" customHeight="1">
      <c r="A158" s="159"/>
      <c r="B158" s="155"/>
      <c r="C158" s="155">
        <v>26</v>
      </c>
      <c r="D158" s="155" t="s">
        <v>256</v>
      </c>
      <c r="E158" s="162">
        <v>200</v>
      </c>
      <c r="F158" s="208">
        <f>SUM(各種計算!O115)</f>
        <v>0.84499999999999997</v>
      </c>
      <c r="G158" s="208">
        <f>SUM(各種計算!P115)</f>
        <v>0.84499999999999997</v>
      </c>
      <c r="H158" s="208">
        <f>SUM(各種計算!Q115)</f>
        <v>0.61</v>
      </c>
      <c r="I158" s="209">
        <f>SUM(各種計算!S115)*100</f>
        <v>89.63623840185241</v>
      </c>
      <c r="J158" s="210">
        <f>SUM(各種計算!T115)</f>
        <v>0.23097398684210524</v>
      </c>
      <c r="K158" s="211">
        <f>SUM(各種計算!U115)</f>
        <v>230.98</v>
      </c>
      <c r="L158" s="213">
        <f>SUM(各種計算!V115)</f>
        <v>3.4999999999999997E-5</v>
      </c>
      <c r="M158" s="214">
        <f>SUM(各種計算!X115)</f>
        <v>1</v>
      </c>
      <c r="N158" s="187">
        <f>SUM(各種計算!AB115)</f>
        <v>7.3299796250000009</v>
      </c>
      <c r="O158" s="188">
        <f>SUM(各種計算!AC115)</f>
        <v>0.74809772052750012</v>
      </c>
      <c r="P158" s="191">
        <f>SUM(各種計算!AD115)</f>
        <v>0.97907170736960536</v>
      </c>
      <c r="Q158" s="207">
        <f>SUM(リサイクル率計算!AA114)</f>
        <v>91.654624277456662</v>
      </c>
      <c r="W158" s="10"/>
      <c r="X158" s="10"/>
      <c r="Y158" s="10"/>
      <c r="Z158" s="10"/>
      <c r="AA158" s="10"/>
      <c r="AB158" s="10"/>
      <c r="AC158" s="10"/>
      <c r="AD158" s="10"/>
    </row>
    <row r="159" spans="1:30" s="9" customFormat="1" ht="12.6" customHeight="1">
      <c r="A159" s="159"/>
      <c r="B159" s="155"/>
      <c r="C159" s="155"/>
      <c r="D159" s="155"/>
      <c r="E159" s="162"/>
      <c r="F159" s="208"/>
      <c r="G159" s="208"/>
      <c r="H159" s="208"/>
      <c r="I159" s="209"/>
      <c r="J159" s="210"/>
      <c r="K159" s="211"/>
      <c r="L159" s="213"/>
      <c r="M159" s="214"/>
      <c r="N159" s="187"/>
      <c r="O159" s="188"/>
      <c r="P159" s="191"/>
      <c r="Q159" s="207"/>
      <c r="W159" s="10"/>
      <c r="X159" s="10"/>
      <c r="Y159" s="10"/>
      <c r="Z159" s="10"/>
      <c r="AA159" s="10"/>
      <c r="AB159" s="10"/>
      <c r="AC159" s="10"/>
      <c r="AD159" s="10"/>
    </row>
    <row r="160" spans="1:30" s="9" customFormat="1" ht="12.6" customHeight="1">
      <c r="A160" s="159"/>
      <c r="B160" s="155"/>
      <c r="C160" s="155">
        <v>27</v>
      </c>
      <c r="D160" s="155" t="s">
        <v>229</v>
      </c>
      <c r="E160" s="162">
        <v>150</v>
      </c>
      <c r="F160" s="208">
        <f>SUM(各種計算!O117)</f>
        <v>0.84499999999999997</v>
      </c>
      <c r="G160" s="208">
        <f>SUM(各種計算!P117)</f>
        <v>1.115</v>
      </c>
      <c r="H160" s="208">
        <f>SUM(各種計算!Q117)</f>
        <v>0.61</v>
      </c>
      <c r="I160" s="209">
        <f>SUM(各種計算!S117)*100</f>
        <v>89.737352545485678</v>
      </c>
      <c r="J160" s="210">
        <f>SUM(各種計算!T117)</f>
        <v>0.27631274999999988</v>
      </c>
      <c r="K160" s="211">
        <f>SUM(各種計算!U117)</f>
        <v>276.32</v>
      </c>
      <c r="L160" s="213">
        <f>SUM(各種計算!V117)</f>
        <v>3.4999999999999997E-5</v>
      </c>
      <c r="M160" s="214">
        <f>SUM(各種計算!X117)</f>
        <v>1</v>
      </c>
      <c r="N160" s="187">
        <f>SUM(各種計算!AB117)</f>
        <v>8.3773136749999999</v>
      </c>
      <c r="O160" s="188">
        <f>SUM(各種計算!AC117)</f>
        <v>0.85498863367050004</v>
      </c>
      <c r="P160" s="191">
        <f>SUM(各種計算!AD117)</f>
        <v>1.1313013836704999</v>
      </c>
      <c r="Q160" s="207">
        <f>SUM(リサイクル率計算!AA116)</f>
        <v>95</v>
      </c>
      <c r="W160" s="10"/>
      <c r="X160" s="10"/>
      <c r="Y160" s="10"/>
      <c r="Z160" s="10"/>
      <c r="AA160" s="10"/>
      <c r="AB160" s="10"/>
      <c r="AC160" s="10"/>
      <c r="AD160" s="10"/>
    </row>
    <row r="161" spans="1:30" s="9" customFormat="1" ht="12.6" customHeight="1">
      <c r="A161" s="159"/>
      <c r="B161" s="155"/>
      <c r="C161" s="155"/>
      <c r="D161" s="155"/>
      <c r="E161" s="162"/>
      <c r="F161" s="208"/>
      <c r="G161" s="208"/>
      <c r="H161" s="208"/>
      <c r="I161" s="209"/>
      <c r="J161" s="210"/>
      <c r="K161" s="211"/>
      <c r="L161" s="213"/>
      <c r="M161" s="214"/>
      <c r="N161" s="187"/>
      <c r="O161" s="188"/>
      <c r="P161" s="191"/>
      <c r="Q161" s="207"/>
      <c r="W161" s="10"/>
      <c r="X161" s="10"/>
      <c r="Y161" s="10"/>
      <c r="Z161" s="10"/>
      <c r="AA161" s="10"/>
      <c r="AB161" s="10"/>
      <c r="AC161" s="10"/>
      <c r="AD161" s="10"/>
    </row>
    <row r="162" spans="1:30" s="9" customFormat="1" ht="12.6" customHeight="1">
      <c r="A162" s="159"/>
      <c r="B162" s="155"/>
      <c r="C162" s="155">
        <v>28</v>
      </c>
      <c r="D162" s="155" t="s">
        <v>257</v>
      </c>
      <c r="E162" s="162">
        <v>200</v>
      </c>
      <c r="F162" s="208">
        <f>SUM(各種計算!O119)</f>
        <v>0.84499999999999997</v>
      </c>
      <c r="G162" s="208">
        <f>SUM(各種計算!P119)</f>
        <v>1.115</v>
      </c>
      <c r="H162" s="208">
        <f>SUM(各種計算!Q119)</f>
        <v>0.61</v>
      </c>
      <c r="I162" s="209">
        <f>SUM(各種計算!S119)*100</f>
        <v>89.815980424051261</v>
      </c>
      <c r="J162" s="210">
        <f>SUM(各種計算!T119)</f>
        <v>0.27655485526315782</v>
      </c>
      <c r="K162" s="211">
        <f>SUM(各種計算!U119)</f>
        <v>276.56</v>
      </c>
      <c r="L162" s="213">
        <f>SUM(各種計算!V119)</f>
        <v>3.4999999999999997E-5</v>
      </c>
      <c r="M162" s="214">
        <f>SUM(各種計算!X119)</f>
        <v>1</v>
      </c>
      <c r="N162" s="187">
        <f>SUM(各種計算!AB119)</f>
        <v>8.3773136749999999</v>
      </c>
      <c r="O162" s="188">
        <f>SUM(各種計算!AC119)</f>
        <v>0.85498863367050004</v>
      </c>
      <c r="P162" s="191">
        <f>SUM(各種計算!AD119)</f>
        <v>1.1315434889336577</v>
      </c>
      <c r="Q162" s="207">
        <f>SUM(リサイクル率計算!AA118)</f>
        <v>92.803738317757038</v>
      </c>
      <c r="W162" s="10"/>
      <c r="X162" s="10"/>
      <c r="Y162" s="10"/>
      <c r="Z162" s="10"/>
      <c r="AA162" s="10"/>
      <c r="AB162" s="10"/>
      <c r="AC162" s="10"/>
      <c r="AD162" s="10"/>
    </row>
    <row r="163" spans="1:30" s="9" customFormat="1" ht="12.6" customHeight="1" thickBot="1">
      <c r="A163" s="160"/>
      <c r="B163" s="156"/>
      <c r="C163" s="156"/>
      <c r="D163" s="156"/>
      <c r="E163" s="169"/>
      <c r="F163" s="215"/>
      <c r="G163" s="215"/>
      <c r="H163" s="215"/>
      <c r="I163" s="216"/>
      <c r="J163" s="217"/>
      <c r="K163" s="218"/>
      <c r="L163" s="219"/>
      <c r="M163" s="220"/>
      <c r="N163" s="199"/>
      <c r="O163" s="200"/>
      <c r="P163" s="201"/>
      <c r="Q163" s="212"/>
      <c r="W163" s="10"/>
      <c r="X163" s="10"/>
      <c r="Y163" s="10"/>
      <c r="Z163" s="10"/>
      <c r="AA163" s="10"/>
      <c r="AB163" s="10"/>
      <c r="AC163" s="10"/>
      <c r="AD163" s="10"/>
    </row>
    <row r="164" spans="1:30" ht="24.95" customHeight="1">
      <c r="C164" s="6"/>
      <c r="E164" s="6"/>
      <c r="F164" s="6"/>
      <c r="G164" s="6"/>
      <c r="H164" s="6"/>
      <c r="I164" s="6"/>
      <c r="K164" s="6"/>
      <c r="L164" s="6"/>
      <c r="M164" s="35"/>
      <c r="N164" s="6"/>
      <c r="O164" s="6"/>
      <c r="Q164" s="6"/>
    </row>
    <row r="165" spans="1:30" ht="24.95" customHeight="1">
      <c r="C165" s="6"/>
      <c r="E165" s="6"/>
      <c r="F165" s="6"/>
      <c r="G165" s="6"/>
      <c r="H165" s="6"/>
      <c r="I165" s="6"/>
      <c r="J165" s="6"/>
      <c r="K165" s="6"/>
      <c r="L165" s="6"/>
      <c r="M165" s="35"/>
      <c r="N165" s="6"/>
      <c r="O165" s="6"/>
      <c r="Q165" s="6"/>
    </row>
    <row r="166" spans="1:30" ht="24.95" customHeight="1">
      <c r="C166" s="6"/>
      <c r="E166" s="6"/>
      <c r="F166" s="6"/>
      <c r="G166" s="6"/>
      <c r="H166" s="6"/>
      <c r="I166" s="6"/>
      <c r="J166" s="6"/>
      <c r="K166" s="6"/>
      <c r="L166" s="6"/>
      <c r="M166" s="35"/>
      <c r="N166" s="6"/>
      <c r="O166" s="6"/>
      <c r="Q166" s="6"/>
    </row>
    <row r="167" spans="1:30" ht="24.95" customHeight="1">
      <c r="C167" s="6"/>
      <c r="E167" s="6"/>
      <c r="F167" s="6"/>
      <c r="G167" s="6"/>
      <c r="H167" s="6"/>
      <c r="I167" s="6"/>
      <c r="J167" s="6"/>
      <c r="K167" s="6"/>
      <c r="L167" s="6"/>
      <c r="M167" s="35"/>
      <c r="N167" s="6"/>
      <c r="O167" s="6"/>
      <c r="Q167" s="6"/>
    </row>
    <row r="168" spans="1:30" ht="24.95" customHeight="1">
      <c r="C168" s="6"/>
      <c r="E168" s="6"/>
      <c r="F168" s="6"/>
      <c r="G168" s="6"/>
      <c r="H168" s="6"/>
      <c r="I168" s="6"/>
      <c r="J168" s="6"/>
      <c r="K168" s="6"/>
      <c r="L168" s="6"/>
      <c r="M168" s="35"/>
      <c r="N168" s="6"/>
      <c r="O168" s="6"/>
      <c r="Q168" s="6"/>
    </row>
    <row r="169" spans="1:30" ht="24.95" customHeight="1">
      <c r="C169" s="6"/>
      <c r="E169" s="6"/>
      <c r="F169" s="6"/>
      <c r="G169" s="6"/>
      <c r="H169" s="6"/>
      <c r="I169" s="6"/>
      <c r="J169" s="6"/>
      <c r="K169" s="6"/>
      <c r="L169" s="6"/>
      <c r="M169" s="35"/>
      <c r="N169" s="6"/>
      <c r="O169" s="6"/>
      <c r="Q169" s="6"/>
    </row>
    <row r="170" spans="1:30" ht="24.95" customHeight="1">
      <c r="C170" s="6"/>
      <c r="E170" s="6"/>
      <c r="F170" s="6"/>
      <c r="G170" s="6"/>
      <c r="H170" s="6"/>
      <c r="I170" s="6"/>
      <c r="J170" s="6"/>
      <c r="K170" s="6"/>
      <c r="L170" s="6"/>
      <c r="M170" s="35"/>
      <c r="N170" s="6"/>
      <c r="O170" s="6"/>
      <c r="Q170" s="6"/>
    </row>
    <row r="171" spans="1:30" ht="24.95" customHeight="1">
      <c r="C171" s="6"/>
      <c r="E171" s="6"/>
      <c r="F171" s="6"/>
      <c r="G171" s="6"/>
      <c r="H171" s="6"/>
      <c r="I171" s="6"/>
      <c r="J171" s="6"/>
      <c r="K171" s="6"/>
      <c r="L171" s="6"/>
      <c r="M171" s="35"/>
      <c r="N171" s="6"/>
      <c r="O171" s="6"/>
      <c r="Q171" s="6"/>
    </row>
    <row r="172" spans="1:30" ht="24.95" customHeight="1">
      <c r="C172" s="6"/>
      <c r="E172" s="6"/>
      <c r="F172" s="6"/>
      <c r="G172" s="6"/>
      <c r="H172" s="6"/>
      <c r="I172" s="6"/>
      <c r="J172" s="6"/>
      <c r="K172" s="6"/>
      <c r="L172" s="6"/>
      <c r="M172" s="35"/>
      <c r="N172" s="6"/>
      <c r="O172" s="6"/>
      <c r="Q172" s="6"/>
    </row>
    <row r="173" spans="1:30" ht="24.95" customHeight="1">
      <c r="C173" s="6"/>
      <c r="E173" s="6"/>
      <c r="F173" s="6"/>
      <c r="G173" s="6"/>
      <c r="H173" s="6"/>
      <c r="I173" s="6"/>
      <c r="J173" s="6"/>
      <c r="K173" s="6"/>
      <c r="L173" s="6"/>
      <c r="M173" s="35"/>
      <c r="N173" s="6"/>
      <c r="O173" s="6"/>
      <c r="Q173" s="6"/>
    </row>
    <row r="174" spans="1:30" ht="24.95" customHeight="1">
      <c r="C174" s="6"/>
      <c r="E174" s="6"/>
      <c r="F174" s="6"/>
      <c r="G174" s="6"/>
      <c r="H174" s="6"/>
      <c r="I174" s="6"/>
      <c r="J174" s="6"/>
      <c r="K174" s="6"/>
      <c r="L174" s="6"/>
      <c r="M174" s="6"/>
      <c r="N174" s="35"/>
      <c r="O174" s="6"/>
      <c r="P174" s="6"/>
    </row>
    <row r="175" spans="1:30" ht="24.95" customHeight="1">
      <c r="E175" s="6"/>
      <c r="F175" s="6"/>
      <c r="G175" s="6"/>
      <c r="H175" s="6"/>
      <c r="I175" s="6"/>
      <c r="J175" s="6"/>
      <c r="K175" s="6"/>
      <c r="L175" s="6"/>
      <c r="M175" s="6"/>
      <c r="N175" s="35"/>
      <c r="O175" s="6"/>
      <c r="P175" s="6"/>
    </row>
    <row r="176" spans="1:30" ht="24.95" customHeight="1">
      <c r="E176" s="6"/>
      <c r="F176" s="6"/>
      <c r="G176" s="6"/>
      <c r="H176" s="6"/>
      <c r="I176" s="6"/>
      <c r="J176" s="6"/>
      <c r="K176" s="6"/>
      <c r="L176" s="6"/>
      <c r="M176" s="6"/>
      <c r="N176" s="35"/>
      <c r="O176" s="6"/>
      <c r="P176" s="6"/>
    </row>
    <row r="177" spans="5:16" ht="24.95" customHeight="1">
      <c r="E177" s="6"/>
      <c r="F177" s="6"/>
      <c r="G177" s="6"/>
      <c r="H177" s="6"/>
      <c r="I177" s="6"/>
      <c r="J177" s="6"/>
      <c r="K177" s="6"/>
      <c r="L177" s="6"/>
      <c r="M177" s="6"/>
      <c r="N177" s="35"/>
      <c r="O177" s="6"/>
      <c r="P177" s="6"/>
    </row>
    <row r="178" spans="5:16" ht="24.95" customHeight="1">
      <c r="E178" s="6"/>
      <c r="F178" s="6"/>
      <c r="G178" s="6"/>
      <c r="H178" s="6"/>
      <c r="I178" s="6"/>
      <c r="J178" s="6"/>
      <c r="K178" s="6"/>
      <c r="L178" s="6"/>
      <c r="M178" s="6"/>
      <c r="N178" s="35"/>
      <c r="O178" s="6"/>
      <c r="P178" s="6"/>
    </row>
    <row r="179" spans="5:16" ht="24.95" customHeight="1">
      <c r="E179" s="6"/>
      <c r="F179" s="6"/>
      <c r="G179" s="6"/>
      <c r="H179" s="6"/>
      <c r="I179" s="6"/>
      <c r="J179" s="6"/>
      <c r="K179" s="6"/>
      <c r="L179" s="6"/>
      <c r="M179" s="6"/>
      <c r="N179" s="35"/>
      <c r="O179" s="6"/>
      <c r="P179" s="6"/>
    </row>
    <row r="180" spans="5:16" ht="24.95" customHeight="1">
      <c r="E180" s="6"/>
      <c r="F180" s="6"/>
      <c r="G180" s="6"/>
      <c r="H180" s="6"/>
      <c r="I180" s="6"/>
      <c r="J180" s="6"/>
      <c r="K180" s="6"/>
      <c r="L180" s="6"/>
      <c r="M180" s="6"/>
      <c r="N180" s="35"/>
      <c r="O180" s="6"/>
      <c r="P180" s="6"/>
    </row>
    <row r="181" spans="5:16" ht="24.95" customHeight="1">
      <c r="E181" s="6"/>
      <c r="F181" s="6"/>
      <c r="G181" s="6"/>
      <c r="H181" s="6"/>
      <c r="I181" s="6"/>
      <c r="J181" s="6"/>
      <c r="K181" s="6"/>
      <c r="L181" s="6"/>
      <c r="M181" s="6"/>
      <c r="N181" s="35"/>
      <c r="O181" s="6"/>
      <c r="P181" s="6"/>
    </row>
    <row r="182" spans="5:16" ht="24.95" customHeight="1">
      <c r="E182" s="6"/>
      <c r="F182" s="6"/>
      <c r="G182" s="6"/>
      <c r="H182" s="6"/>
      <c r="I182" s="6"/>
      <c r="J182" s="6"/>
      <c r="K182" s="6"/>
      <c r="L182" s="6"/>
      <c r="M182" s="6"/>
      <c r="N182" s="35"/>
      <c r="O182" s="6"/>
      <c r="P182" s="6"/>
    </row>
    <row r="183" spans="5:16" ht="24.95" customHeight="1">
      <c r="E183" s="6"/>
      <c r="F183" s="6"/>
      <c r="G183" s="6"/>
      <c r="H183" s="6"/>
      <c r="I183" s="6"/>
      <c r="J183" s="6"/>
      <c r="K183" s="6"/>
      <c r="L183" s="6"/>
      <c r="M183" s="6"/>
      <c r="N183" s="35"/>
      <c r="O183" s="6"/>
      <c r="P183" s="6"/>
    </row>
    <row r="184" spans="5:16" ht="24.95" customHeight="1">
      <c r="E184" s="6"/>
      <c r="F184" s="6"/>
      <c r="G184" s="6"/>
      <c r="H184" s="6"/>
      <c r="I184" s="6"/>
      <c r="J184" s="6"/>
      <c r="K184" s="6"/>
      <c r="L184" s="6"/>
      <c r="M184" s="6"/>
      <c r="N184" s="35"/>
      <c r="O184" s="6"/>
      <c r="P184" s="6"/>
    </row>
    <row r="185" spans="5:16" ht="24.95" customHeight="1">
      <c r="E185" s="6"/>
      <c r="F185" s="6"/>
      <c r="G185" s="6"/>
      <c r="H185" s="6"/>
      <c r="I185" s="6"/>
      <c r="J185" s="6"/>
      <c r="K185" s="6"/>
      <c r="L185" s="6"/>
      <c r="M185" s="6"/>
      <c r="N185" s="35"/>
      <c r="O185" s="6"/>
      <c r="P185" s="6"/>
    </row>
    <row r="186" spans="5:16" ht="24.95" customHeight="1">
      <c r="E186" s="6"/>
      <c r="F186" s="6"/>
      <c r="G186" s="6"/>
      <c r="H186" s="6"/>
      <c r="I186" s="6"/>
      <c r="J186" s="6"/>
      <c r="K186" s="6"/>
      <c r="L186" s="6"/>
      <c r="M186" s="6"/>
      <c r="N186" s="35"/>
      <c r="O186" s="6"/>
      <c r="P186" s="6"/>
    </row>
    <row r="187" spans="5:16" ht="24.95" customHeight="1">
      <c r="E187" s="6"/>
      <c r="F187" s="6"/>
      <c r="G187" s="6"/>
      <c r="H187" s="6"/>
      <c r="I187" s="6"/>
      <c r="J187" s="6"/>
      <c r="K187" s="6"/>
      <c r="L187" s="6"/>
      <c r="M187" s="6"/>
      <c r="N187" s="35"/>
      <c r="O187" s="6"/>
      <c r="P187" s="6"/>
    </row>
    <row r="188" spans="5:16" ht="24.95" customHeight="1">
      <c r="E188" s="6"/>
      <c r="F188" s="6"/>
      <c r="G188" s="6"/>
      <c r="H188" s="6"/>
      <c r="I188" s="6"/>
      <c r="J188" s="6"/>
      <c r="K188" s="6"/>
      <c r="L188" s="6"/>
      <c r="M188" s="6"/>
      <c r="N188" s="35"/>
      <c r="O188" s="6"/>
      <c r="P188" s="6"/>
    </row>
    <row r="189" spans="5:16" ht="24.95" customHeight="1">
      <c r="E189" s="6"/>
      <c r="F189" s="6"/>
      <c r="G189" s="6"/>
      <c r="H189" s="6"/>
      <c r="I189" s="6"/>
      <c r="J189" s="6"/>
      <c r="K189" s="6"/>
      <c r="L189" s="6"/>
      <c r="M189" s="6"/>
      <c r="N189" s="35"/>
      <c r="O189" s="6"/>
      <c r="P189" s="6"/>
    </row>
    <row r="190" spans="5:16" ht="24.95" customHeight="1">
      <c r="E190" s="6"/>
      <c r="F190" s="6"/>
      <c r="G190" s="6"/>
      <c r="H190" s="6"/>
      <c r="I190" s="6"/>
      <c r="J190" s="6"/>
    </row>
  </sheetData>
  <sheetProtection password="CB83" sheet="1" objects="1" scenarios="1"/>
  <mergeCells count="863">
    <mergeCell ref="L162:L163"/>
    <mergeCell ref="M162:M163"/>
    <mergeCell ref="L158:L159"/>
    <mergeCell ref="M158:M159"/>
    <mergeCell ref="L160:L161"/>
    <mergeCell ref="M160:M161"/>
    <mergeCell ref="F162:F163"/>
    <mergeCell ref="G162:G163"/>
    <mergeCell ref="H162:H163"/>
    <mergeCell ref="I162:I163"/>
    <mergeCell ref="J162:J163"/>
    <mergeCell ref="K162:K163"/>
    <mergeCell ref="F158:F159"/>
    <mergeCell ref="G158:G159"/>
    <mergeCell ref="H158:H159"/>
    <mergeCell ref="I158:I159"/>
    <mergeCell ref="J158:J159"/>
    <mergeCell ref="K158:K159"/>
    <mergeCell ref="F154:F155"/>
    <mergeCell ref="G154:G155"/>
    <mergeCell ref="H154:H155"/>
    <mergeCell ref="I154:I155"/>
    <mergeCell ref="L156:L157"/>
    <mergeCell ref="M156:M157"/>
    <mergeCell ref="L152:L153"/>
    <mergeCell ref="M152:M153"/>
    <mergeCell ref="J154:J155"/>
    <mergeCell ref="K154:K155"/>
    <mergeCell ref="L154:L155"/>
    <mergeCell ref="M154:M155"/>
    <mergeCell ref="F152:F153"/>
    <mergeCell ref="G152:G153"/>
    <mergeCell ref="H152:H153"/>
    <mergeCell ref="I152:I153"/>
    <mergeCell ref="J152:J153"/>
    <mergeCell ref="K152:K153"/>
    <mergeCell ref="L148:L149"/>
    <mergeCell ref="M148:M149"/>
    <mergeCell ref="F150:F151"/>
    <mergeCell ref="G150:G151"/>
    <mergeCell ref="H150:H151"/>
    <mergeCell ref="I150:I151"/>
    <mergeCell ref="J150:J151"/>
    <mergeCell ref="K150:K151"/>
    <mergeCell ref="L150:L151"/>
    <mergeCell ref="M150:M151"/>
    <mergeCell ref="G148:G149"/>
    <mergeCell ref="H148:H149"/>
    <mergeCell ref="I148:I149"/>
    <mergeCell ref="J148:J149"/>
    <mergeCell ref="J146:J147"/>
    <mergeCell ref="K146:K147"/>
    <mergeCell ref="K148:K149"/>
    <mergeCell ref="L146:L147"/>
    <mergeCell ref="M146:M147"/>
    <mergeCell ref="F146:F147"/>
    <mergeCell ref="G146:G147"/>
    <mergeCell ref="H146:H147"/>
    <mergeCell ref="I146:I147"/>
    <mergeCell ref="J144:J145"/>
    <mergeCell ref="K144:K145"/>
    <mergeCell ref="L144:L145"/>
    <mergeCell ref="M144:M145"/>
    <mergeCell ref="F144:F145"/>
    <mergeCell ref="G144:G145"/>
    <mergeCell ref="H144:H145"/>
    <mergeCell ref="I144:I145"/>
    <mergeCell ref="L140:L141"/>
    <mergeCell ref="M140:M141"/>
    <mergeCell ref="F142:F143"/>
    <mergeCell ref="G142:G143"/>
    <mergeCell ref="H142:H143"/>
    <mergeCell ref="I142:I143"/>
    <mergeCell ref="J142:J143"/>
    <mergeCell ref="K142:K143"/>
    <mergeCell ref="L142:L143"/>
    <mergeCell ref="M142:M143"/>
    <mergeCell ref="L136:L137"/>
    <mergeCell ref="M136:M137"/>
    <mergeCell ref="F138:F139"/>
    <mergeCell ref="G138:G139"/>
    <mergeCell ref="H138:H139"/>
    <mergeCell ref="I138:I139"/>
    <mergeCell ref="J138:J139"/>
    <mergeCell ref="K138:K139"/>
    <mergeCell ref="L138:L139"/>
    <mergeCell ref="M138:M139"/>
    <mergeCell ref="L132:L133"/>
    <mergeCell ref="M132:M133"/>
    <mergeCell ref="F134:F135"/>
    <mergeCell ref="G134:G135"/>
    <mergeCell ref="H134:H135"/>
    <mergeCell ref="I134:I135"/>
    <mergeCell ref="J134:J135"/>
    <mergeCell ref="K134:K135"/>
    <mergeCell ref="L134:L135"/>
    <mergeCell ref="M134:M135"/>
    <mergeCell ref="L128:L129"/>
    <mergeCell ref="M128:M129"/>
    <mergeCell ref="F130:F131"/>
    <mergeCell ref="G130:G131"/>
    <mergeCell ref="H130:H131"/>
    <mergeCell ref="I130:I131"/>
    <mergeCell ref="J130:J131"/>
    <mergeCell ref="K130:K131"/>
    <mergeCell ref="L130:L131"/>
    <mergeCell ref="M130:M131"/>
    <mergeCell ref="L124:L125"/>
    <mergeCell ref="M124:M125"/>
    <mergeCell ref="F126:F127"/>
    <mergeCell ref="G126:G127"/>
    <mergeCell ref="H126:H127"/>
    <mergeCell ref="I126:I127"/>
    <mergeCell ref="J126:J127"/>
    <mergeCell ref="K126:K127"/>
    <mergeCell ref="L126:L127"/>
    <mergeCell ref="M126:M127"/>
    <mergeCell ref="L120:L121"/>
    <mergeCell ref="M120:M121"/>
    <mergeCell ref="F122:F123"/>
    <mergeCell ref="G122:G123"/>
    <mergeCell ref="H122:H123"/>
    <mergeCell ref="I122:I123"/>
    <mergeCell ref="J122:J123"/>
    <mergeCell ref="K122:K123"/>
    <mergeCell ref="L122:L123"/>
    <mergeCell ref="M122:M123"/>
    <mergeCell ref="L116:L117"/>
    <mergeCell ref="M116:M117"/>
    <mergeCell ref="F118:F119"/>
    <mergeCell ref="G118:G119"/>
    <mergeCell ref="H118:H119"/>
    <mergeCell ref="I118:I119"/>
    <mergeCell ref="J118:J119"/>
    <mergeCell ref="K118:K119"/>
    <mergeCell ref="L118:L119"/>
    <mergeCell ref="M118:M119"/>
    <mergeCell ref="J114:J115"/>
    <mergeCell ref="K114:K115"/>
    <mergeCell ref="L114:L115"/>
    <mergeCell ref="M114:M115"/>
    <mergeCell ref="F114:F115"/>
    <mergeCell ref="G114:G115"/>
    <mergeCell ref="H114:H115"/>
    <mergeCell ref="I114:I115"/>
    <mergeCell ref="J112:J113"/>
    <mergeCell ref="K112:K113"/>
    <mergeCell ref="L112:L113"/>
    <mergeCell ref="M112:M113"/>
    <mergeCell ref="F112:F113"/>
    <mergeCell ref="G112:G113"/>
    <mergeCell ref="H112:H113"/>
    <mergeCell ref="I112:I113"/>
    <mergeCell ref="J110:J111"/>
    <mergeCell ref="K110:K111"/>
    <mergeCell ref="L110:L111"/>
    <mergeCell ref="M110:M111"/>
    <mergeCell ref="F110:F111"/>
    <mergeCell ref="G110:G111"/>
    <mergeCell ref="H110:H111"/>
    <mergeCell ref="I110:I111"/>
    <mergeCell ref="J108:J109"/>
    <mergeCell ref="K108:K109"/>
    <mergeCell ref="L108:L109"/>
    <mergeCell ref="M108:M109"/>
    <mergeCell ref="F108:F109"/>
    <mergeCell ref="G108:G109"/>
    <mergeCell ref="H108:H109"/>
    <mergeCell ref="I108:I109"/>
    <mergeCell ref="E146:E147"/>
    <mergeCell ref="E148:E149"/>
    <mergeCell ref="E150:E151"/>
    <mergeCell ref="E152:E153"/>
    <mergeCell ref="E108:E109"/>
    <mergeCell ref="E110:E111"/>
    <mergeCell ref="E112:E113"/>
    <mergeCell ref="E114:E115"/>
    <mergeCell ref="P160:P161"/>
    <mergeCell ref="Q160:Q161"/>
    <mergeCell ref="C162:C163"/>
    <mergeCell ref="D162:D163"/>
    <mergeCell ref="N162:N163"/>
    <mergeCell ref="O162:O163"/>
    <mergeCell ref="P162:P163"/>
    <mergeCell ref="Q162:Q163"/>
    <mergeCell ref="E160:E161"/>
    <mergeCell ref="E162:E163"/>
    <mergeCell ref="C160:C161"/>
    <mergeCell ref="D160:D161"/>
    <mergeCell ref="N160:N161"/>
    <mergeCell ref="O160:O161"/>
    <mergeCell ref="F160:F161"/>
    <mergeCell ref="G160:G161"/>
    <mergeCell ref="H160:H161"/>
    <mergeCell ref="I160:I161"/>
    <mergeCell ref="J160:J161"/>
    <mergeCell ref="K160:K161"/>
    <mergeCell ref="P156:P157"/>
    <mergeCell ref="Q156:Q157"/>
    <mergeCell ref="C158:C159"/>
    <mergeCell ref="D158:D159"/>
    <mergeCell ref="N158:N159"/>
    <mergeCell ref="O158:O159"/>
    <mergeCell ref="P158:P159"/>
    <mergeCell ref="Q158:Q159"/>
    <mergeCell ref="E156:E157"/>
    <mergeCell ref="E158:E159"/>
    <mergeCell ref="C156:C157"/>
    <mergeCell ref="D156:D157"/>
    <mergeCell ref="N156:N157"/>
    <mergeCell ref="O156:O157"/>
    <mergeCell ref="F156:F157"/>
    <mergeCell ref="G156:G157"/>
    <mergeCell ref="H156:H157"/>
    <mergeCell ref="I156:I157"/>
    <mergeCell ref="J156:J157"/>
    <mergeCell ref="K156:K157"/>
    <mergeCell ref="O152:O153"/>
    <mergeCell ref="P152:P153"/>
    <mergeCell ref="Q152:Q153"/>
    <mergeCell ref="C154:C155"/>
    <mergeCell ref="D154:D155"/>
    <mergeCell ref="N154:N155"/>
    <mergeCell ref="O154:O155"/>
    <mergeCell ref="P154:P155"/>
    <mergeCell ref="Q154:Q155"/>
    <mergeCell ref="E154:E155"/>
    <mergeCell ref="O148:O149"/>
    <mergeCell ref="P148:P149"/>
    <mergeCell ref="Q148:Q149"/>
    <mergeCell ref="C150:C151"/>
    <mergeCell ref="D150:D151"/>
    <mergeCell ref="N150:N151"/>
    <mergeCell ref="O150:O151"/>
    <mergeCell ref="P150:P151"/>
    <mergeCell ref="Q150:Q151"/>
    <mergeCell ref="F148:F149"/>
    <mergeCell ref="O144:O145"/>
    <mergeCell ref="P144:P145"/>
    <mergeCell ref="Q144:Q145"/>
    <mergeCell ref="C146:C147"/>
    <mergeCell ref="D146:D147"/>
    <mergeCell ref="N146:N147"/>
    <mergeCell ref="O146:O147"/>
    <mergeCell ref="P146:P147"/>
    <mergeCell ref="Q146:Q147"/>
    <mergeCell ref="E144:E145"/>
    <mergeCell ref="B144:B163"/>
    <mergeCell ref="C144:C145"/>
    <mergeCell ref="D144:D145"/>
    <mergeCell ref="N144:N145"/>
    <mergeCell ref="C148:C149"/>
    <mergeCell ref="D148:D149"/>
    <mergeCell ref="N148:N149"/>
    <mergeCell ref="C152:C153"/>
    <mergeCell ref="D152:D153"/>
    <mergeCell ref="N152:N153"/>
    <mergeCell ref="P140:P141"/>
    <mergeCell ref="Q140:Q141"/>
    <mergeCell ref="C142:C143"/>
    <mergeCell ref="D142:D143"/>
    <mergeCell ref="N142:N143"/>
    <mergeCell ref="O142:O143"/>
    <mergeCell ref="P142:P143"/>
    <mergeCell ref="Q142:Q143"/>
    <mergeCell ref="E140:E141"/>
    <mergeCell ref="E142:E143"/>
    <mergeCell ref="C140:C141"/>
    <mergeCell ref="D140:D141"/>
    <mergeCell ref="N140:N141"/>
    <mergeCell ref="O140:O141"/>
    <mergeCell ref="F140:F141"/>
    <mergeCell ref="G140:G141"/>
    <mergeCell ref="H140:H141"/>
    <mergeCell ref="I140:I141"/>
    <mergeCell ref="J140:J141"/>
    <mergeCell ref="K140:K141"/>
    <mergeCell ref="P136:P137"/>
    <mergeCell ref="Q136:Q137"/>
    <mergeCell ref="C138:C139"/>
    <mergeCell ref="D138:D139"/>
    <mergeCell ref="N138:N139"/>
    <mergeCell ref="O138:O139"/>
    <mergeCell ref="P138:P139"/>
    <mergeCell ref="Q138:Q139"/>
    <mergeCell ref="E136:E137"/>
    <mergeCell ref="E138:E139"/>
    <mergeCell ref="C136:C137"/>
    <mergeCell ref="D136:D137"/>
    <mergeCell ref="N136:N137"/>
    <mergeCell ref="O136:O137"/>
    <mergeCell ref="F136:F137"/>
    <mergeCell ref="G136:G137"/>
    <mergeCell ref="H136:H137"/>
    <mergeCell ref="I136:I137"/>
    <mergeCell ref="J136:J137"/>
    <mergeCell ref="K136:K137"/>
    <mergeCell ref="P132:P133"/>
    <mergeCell ref="Q132:Q133"/>
    <mergeCell ref="C134:C135"/>
    <mergeCell ref="D134:D135"/>
    <mergeCell ref="N134:N135"/>
    <mergeCell ref="O134:O135"/>
    <mergeCell ref="P134:P135"/>
    <mergeCell ref="Q134:Q135"/>
    <mergeCell ref="E132:E133"/>
    <mergeCell ref="E134:E135"/>
    <mergeCell ref="C132:C133"/>
    <mergeCell ref="D132:D133"/>
    <mergeCell ref="N132:N133"/>
    <mergeCell ref="O132:O133"/>
    <mergeCell ref="F132:F133"/>
    <mergeCell ref="G132:G133"/>
    <mergeCell ref="H132:H133"/>
    <mergeCell ref="I132:I133"/>
    <mergeCell ref="J132:J133"/>
    <mergeCell ref="K132:K133"/>
    <mergeCell ref="P128:P129"/>
    <mergeCell ref="Q128:Q129"/>
    <mergeCell ref="C130:C131"/>
    <mergeCell ref="D130:D131"/>
    <mergeCell ref="N130:N131"/>
    <mergeCell ref="O130:O131"/>
    <mergeCell ref="P130:P131"/>
    <mergeCell ref="Q130:Q131"/>
    <mergeCell ref="E128:E129"/>
    <mergeCell ref="E130:E131"/>
    <mergeCell ref="C128:C129"/>
    <mergeCell ref="D128:D129"/>
    <mergeCell ref="N128:N129"/>
    <mergeCell ref="O128:O129"/>
    <mergeCell ref="F128:F129"/>
    <mergeCell ref="G128:G129"/>
    <mergeCell ref="H128:H129"/>
    <mergeCell ref="I128:I129"/>
    <mergeCell ref="J128:J129"/>
    <mergeCell ref="K128:K129"/>
    <mergeCell ref="P124:P125"/>
    <mergeCell ref="Q124:Q125"/>
    <mergeCell ref="C126:C127"/>
    <mergeCell ref="D126:D127"/>
    <mergeCell ref="N126:N127"/>
    <mergeCell ref="O126:O127"/>
    <mergeCell ref="P126:P127"/>
    <mergeCell ref="Q126:Q127"/>
    <mergeCell ref="E124:E125"/>
    <mergeCell ref="E126:E127"/>
    <mergeCell ref="C124:C125"/>
    <mergeCell ref="D124:D125"/>
    <mergeCell ref="N124:N125"/>
    <mergeCell ref="O124:O125"/>
    <mergeCell ref="F124:F125"/>
    <mergeCell ref="G124:G125"/>
    <mergeCell ref="H124:H125"/>
    <mergeCell ref="I124:I125"/>
    <mergeCell ref="J124:J125"/>
    <mergeCell ref="K124:K125"/>
    <mergeCell ref="P120:P121"/>
    <mergeCell ref="Q120:Q121"/>
    <mergeCell ref="C122:C123"/>
    <mergeCell ref="D122:D123"/>
    <mergeCell ref="N122:N123"/>
    <mergeCell ref="O122:O123"/>
    <mergeCell ref="P122:P123"/>
    <mergeCell ref="Q122:Q123"/>
    <mergeCell ref="E120:E121"/>
    <mergeCell ref="E122:E123"/>
    <mergeCell ref="C120:C121"/>
    <mergeCell ref="D120:D121"/>
    <mergeCell ref="N120:N121"/>
    <mergeCell ref="O120:O121"/>
    <mergeCell ref="F120:F121"/>
    <mergeCell ref="G120:G121"/>
    <mergeCell ref="H120:H121"/>
    <mergeCell ref="I120:I121"/>
    <mergeCell ref="J120:J121"/>
    <mergeCell ref="K120:K121"/>
    <mergeCell ref="P116:P117"/>
    <mergeCell ref="Q116:Q117"/>
    <mergeCell ref="C118:C119"/>
    <mergeCell ref="D118:D119"/>
    <mergeCell ref="N118:N119"/>
    <mergeCell ref="O118:O119"/>
    <mergeCell ref="P118:P119"/>
    <mergeCell ref="Q118:Q119"/>
    <mergeCell ref="E116:E117"/>
    <mergeCell ref="E118:E119"/>
    <mergeCell ref="C116:C117"/>
    <mergeCell ref="D116:D117"/>
    <mergeCell ref="N116:N117"/>
    <mergeCell ref="O116:O117"/>
    <mergeCell ref="F116:F117"/>
    <mergeCell ref="G116:G117"/>
    <mergeCell ref="H116:H117"/>
    <mergeCell ref="I116:I117"/>
    <mergeCell ref="J116:J117"/>
    <mergeCell ref="K116:K117"/>
    <mergeCell ref="N114:N115"/>
    <mergeCell ref="O114:O115"/>
    <mergeCell ref="P114:P115"/>
    <mergeCell ref="Q114:Q115"/>
    <mergeCell ref="N112:N113"/>
    <mergeCell ref="O112:O113"/>
    <mergeCell ref="P112:P113"/>
    <mergeCell ref="Q112:Q113"/>
    <mergeCell ref="N110:N111"/>
    <mergeCell ref="O110:O111"/>
    <mergeCell ref="P110:P111"/>
    <mergeCell ref="Q110:Q111"/>
    <mergeCell ref="N108:N109"/>
    <mergeCell ref="O108:O109"/>
    <mergeCell ref="P108:P109"/>
    <mergeCell ref="Q108:Q109"/>
    <mergeCell ref="A108:A163"/>
    <mergeCell ref="B108:B143"/>
    <mergeCell ref="C108:C109"/>
    <mergeCell ref="D108:D109"/>
    <mergeCell ref="C110:C111"/>
    <mergeCell ref="D110:D111"/>
    <mergeCell ref="C112:C113"/>
    <mergeCell ref="D112:D113"/>
    <mergeCell ref="C114:C115"/>
    <mergeCell ref="D114:D115"/>
    <mergeCell ref="N97:N98"/>
    <mergeCell ref="O97:O98"/>
    <mergeCell ref="P97:P98"/>
    <mergeCell ref="Q97:Q98"/>
    <mergeCell ref="J97:J98"/>
    <mergeCell ref="K97:K98"/>
    <mergeCell ref="L97:L98"/>
    <mergeCell ref="M97:M98"/>
    <mergeCell ref="N95:N96"/>
    <mergeCell ref="O95:O96"/>
    <mergeCell ref="P95:P96"/>
    <mergeCell ref="Q95:Q96"/>
    <mergeCell ref="J95:J96"/>
    <mergeCell ref="K95:K96"/>
    <mergeCell ref="L95:L96"/>
    <mergeCell ref="M95:M96"/>
    <mergeCell ref="N93:N94"/>
    <mergeCell ref="O93:O94"/>
    <mergeCell ref="P93:P94"/>
    <mergeCell ref="Q93:Q94"/>
    <mergeCell ref="J93:J94"/>
    <mergeCell ref="K93:K94"/>
    <mergeCell ref="L93:L94"/>
    <mergeCell ref="M93:M94"/>
    <mergeCell ref="N91:N92"/>
    <mergeCell ref="O91:O92"/>
    <mergeCell ref="P91:P92"/>
    <mergeCell ref="Q91:Q92"/>
    <mergeCell ref="J91:J92"/>
    <mergeCell ref="K91:K92"/>
    <mergeCell ref="L91:L92"/>
    <mergeCell ref="M91:M92"/>
    <mergeCell ref="N89:N90"/>
    <mergeCell ref="O89:O90"/>
    <mergeCell ref="P89:P90"/>
    <mergeCell ref="Q89:Q90"/>
    <mergeCell ref="J89:J90"/>
    <mergeCell ref="K89:K90"/>
    <mergeCell ref="L89:L90"/>
    <mergeCell ref="M89:M90"/>
    <mergeCell ref="N87:N88"/>
    <mergeCell ref="O87:O88"/>
    <mergeCell ref="P87:P88"/>
    <mergeCell ref="Q87:Q88"/>
    <mergeCell ref="J87:J88"/>
    <mergeCell ref="K87:K88"/>
    <mergeCell ref="L87:L88"/>
    <mergeCell ref="M87:M88"/>
    <mergeCell ref="N85:N86"/>
    <mergeCell ref="O85:O86"/>
    <mergeCell ref="P85:P86"/>
    <mergeCell ref="Q85:Q86"/>
    <mergeCell ref="J85:J86"/>
    <mergeCell ref="K85:K86"/>
    <mergeCell ref="L85:L86"/>
    <mergeCell ref="M85:M86"/>
    <mergeCell ref="N83:N84"/>
    <mergeCell ref="O83:O84"/>
    <mergeCell ref="P83:P84"/>
    <mergeCell ref="Q83:Q84"/>
    <mergeCell ref="J83:J84"/>
    <mergeCell ref="K83:K84"/>
    <mergeCell ref="L83:L84"/>
    <mergeCell ref="M83:M84"/>
    <mergeCell ref="N81:N82"/>
    <mergeCell ref="O81:O82"/>
    <mergeCell ref="P81:P82"/>
    <mergeCell ref="Q81:Q82"/>
    <mergeCell ref="J81:J82"/>
    <mergeCell ref="K81:K82"/>
    <mergeCell ref="L81:L82"/>
    <mergeCell ref="M81:M82"/>
    <mergeCell ref="N79:N80"/>
    <mergeCell ref="O79:O80"/>
    <mergeCell ref="P79:P80"/>
    <mergeCell ref="Q79:Q80"/>
    <mergeCell ref="J79:J80"/>
    <mergeCell ref="K79:K80"/>
    <mergeCell ref="L79:L80"/>
    <mergeCell ref="M79:M80"/>
    <mergeCell ref="N77:N78"/>
    <mergeCell ref="O77:O78"/>
    <mergeCell ref="P77:P78"/>
    <mergeCell ref="Q77:Q78"/>
    <mergeCell ref="J77:J78"/>
    <mergeCell ref="K77:K78"/>
    <mergeCell ref="L77:L78"/>
    <mergeCell ref="M77:M78"/>
    <mergeCell ref="N75:N76"/>
    <mergeCell ref="O75:O76"/>
    <mergeCell ref="P75:P76"/>
    <mergeCell ref="Q75:Q76"/>
    <mergeCell ref="J75:J76"/>
    <mergeCell ref="K75:K76"/>
    <mergeCell ref="L75:L76"/>
    <mergeCell ref="M75:M76"/>
    <mergeCell ref="N73:N74"/>
    <mergeCell ref="O73:O74"/>
    <mergeCell ref="P73:P74"/>
    <mergeCell ref="Q73:Q74"/>
    <mergeCell ref="J73:J74"/>
    <mergeCell ref="K73:K74"/>
    <mergeCell ref="L73:L74"/>
    <mergeCell ref="M73:M74"/>
    <mergeCell ref="N71:N72"/>
    <mergeCell ref="O71:O72"/>
    <mergeCell ref="P71:P72"/>
    <mergeCell ref="Q71:Q72"/>
    <mergeCell ref="J71:J72"/>
    <mergeCell ref="K71:K72"/>
    <mergeCell ref="L71:L72"/>
    <mergeCell ref="M71:M72"/>
    <mergeCell ref="N69:N70"/>
    <mergeCell ref="O69:O70"/>
    <mergeCell ref="P69:P70"/>
    <mergeCell ref="Q69:Q70"/>
    <mergeCell ref="J69:J70"/>
    <mergeCell ref="K69:K70"/>
    <mergeCell ref="L69:L70"/>
    <mergeCell ref="M69:M70"/>
    <mergeCell ref="N67:N68"/>
    <mergeCell ref="O67:O68"/>
    <mergeCell ref="P67:P68"/>
    <mergeCell ref="Q67:Q68"/>
    <mergeCell ref="J67:J68"/>
    <mergeCell ref="K67:K68"/>
    <mergeCell ref="L67:L68"/>
    <mergeCell ref="M67:M68"/>
    <mergeCell ref="N65:N66"/>
    <mergeCell ref="O65:O66"/>
    <mergeCell ref="P65:P66"/>
    <mergeCell ref="Q65:Q66"/>
    <mergeCell ref="J65:J66"/>
    <mergeCell ref="K65:K66"/>
    <mergeCell ref="L65:L66"/>
    <mergeCell ref="M65:M66"/>
    <mergeCell ref="N63:N64"/>
    <mergeCell ref="O63:O64"/>
    <mergeCell ref="P63:P64"/>
    <mergeCell ref="Q63:Q64"/>
    <mergeCell ref="J63:J64"/>
    <mergeCell ref="K63:K64"/>
    <mergeCell ref="L63:L64"/>
    <mergeCell ref="M63:M64"/>
    <mergeCell ref="N61:N62"/>
    <mergeCell ref="O61:O62"/>
    <mergeCell ref="P61:P62"/>
    <mergeCell ref="Q61:Q62"/>
    <mergeCell ref="J61:J62"/>
    <mergeCell ref="K61:K62"/>
    <mergeCell ref="L61:L62"/>
    <mergeCell ref="M61:M62"/>
    <mergeCell ref="N59:N60"/>
    <mergeCell ref="O59:O60"/>
    <mergeCell ref="P59:P60"/>
    <mergeCell ref="Q59:Q60"/>
    <mergeCell ref="J59:J60"/>
    <mergeCell ref="K59:K60"/>
    <mergeCell ref="L59:L60"/>
    <mergeCell ref="M59:M60"/>
    <mergeCell ref="N57:N58"/>
    <mergeCell ref="O57:O58"/>
    <mergeCell ref="P57:P58"/>
    <mergeCell ref="Q57:Q58"/>
    <mergeCell ref="J57:J58"/>
    <mergeCell ref="K57:K58"/>
    <mergeCell ref="L57:L58"/>
    <mergeCell ref="M57:M58"/>
    <mergeCell ref="N55:N56"/>
    <mergeCell ref="O55:O56"/>
    <mergeCell ref="P55:P56"/>
    <mergeCell ref="Q55:Q56"/>
    <mergeCell ref="M51:M52"/>
    <mergeCell ref="J55:J56"/>
    <mergeCell ref="K55:K56"/>
    <mergeCell ref="L55:L56"/>
    <mergeCell ref="M55:M56"/>
    <mergeCell ref="J53:J54"/>
    <mergeCell ref="K53:K54"/>
    <mergeCell ref="L53:L54"/>
    <mergeCell ref="M53:M54"/>
    <mergeCell ref="J51:J52"/>
    <mergeCell ref="N53:N54"/>
    <mergeCell ref="O53:O54"/>
    <mergeCell ref="P53:P54"/>
    <mergeCell ref="Q53:Q54"/>
    <mergeCell ref="N51:N52"/>
    <mergeCell ref="O51:O52"/>
    <mergeCell ref="P51:P52"/>
    <mergeCell ref="Q47:Q48"/>
    <mergeCell ref="N49:N50"/>
    <mergeCell ref="O49:O50"/>
    <mergeCell ref="P49:P50"/>
    <mergeCell ref="Q49:Q50"/>
    <mergeCell ref="Q51:Q52"/>
    <mergeCell ref="J49:J50"/>
    <mergeCell ref="K49:K50"/>
    <mergeCell ref="L49:L50"/>
    <mergeCell ref="M49:M50"/>
    <mergeCell ref="P45:P46"/>
    <mergeCell ref="Q45:Q46"/>
    <mergeCell ref="J47:J48"/>
    <mergeCell ref="K47:K48"/>
    <mergeCell ref="L47:L48"/>
    <mergeCell ref="M47:M48"/>
    <mergeCell ref="N47:N48"/>
    <mergeCell ref="O47:O48"/>
    <mergeCell ref="P47:P48"/>
    <mergeCell ref="N43:N44"/>
    <mergeCell ref="O43:O44"/>
    <mergeCell ref="P43:P44"/>
    <mergeCell ref="Q43:Q44"/>
    <mergeCell ref="J45:J46"/>
    <mergeCell ref="K45:K46"/>
    <mergeCell ref="L45:L46"/>
    <mergeCell ref="M45:M46"/>
    <mergeCell ref="N45:N46"/>
    <mergeCell ref="O45:O46"/>
    <mergeCell ref="M43:M44"/>
    <mergeCell ref="E4:G4"/>
    <mergeCell ref="J43:J44"/>
    <mergeCell ref="K43:K44"/>
    <mergeCell ref="L43:L44"/>
    <mergeCell ref="I43:I44"/>
    <mergeCell ref="K51:K52"/>
    <mergeCell ref="L51:L52"/>
    <mergeCell ref="I51:I52"/>
    <mergeCell ref="I47:I48"/>
    <mergeCell ref="E49:E50"/>
    <mergeCell ref="I91:I92"/>
    <mergeCell ref="I93:I94"/>
    <mergeCell ref="I87:I88"/>
    <mergeCell ref="I89:I90"/>
    <mergeCell ref="I83:I84"/>
    <mergeCell ref="I85:I86"/>
    <mergeCell ref="I97:I98"/>
    <mergeCell ref="E95:E96"/>
    <mergeCell ref="F95:F96"/>
    <mergeCell ref="G95:G96"/>
    <mergeCell ref="H95:H96"/>
    <mergeCell ref="E97:E98"/>
    <mergeCell ref="F97:F98"/>
    <mergeCell ref="G97:G98"/>
    <mergeCell ref="H97:H98"/>
    <mergeCell ref="I95:I96"/>
    <mergeCell ref="E93:E94"/>
    <mergeCell ref="F93:F94"/>
    <mergeCell ref="G93:G94"/>
    <mergeCell ref="H93:H94"/>
    <mergeCell ref="E91:E92"/>
    <mergeCell ref="F91:F92"/>
    <mergeCell ref="G91:G92"/>
    <mergeCell ref="H91:H92"/>
    <mergeCell ref="E89:E90"/>
    <mergeCell ref="F89:F90"/>
    <mergeCell ref="G89:G90"/>
    <mergeCell ref="H89:H90"/>
    <mergeCell ref="E87:E88"/>
    <mergeCell ref="F87:F88"/>
    <mergeCell ref="G87:G88"/>
    <mergeCell ref="H87:H88"/>
    <mergeCell ref="E85:E86"/>
    <mergeCell ref="F85:F86"/>
    <mergeCell ref="G85:G86"/>
    <mergeCell ref="H85:H86"/>
    <mergeCell ref="E83:E84"/>
    <mergeCell ref="F83:F84"/>
    <mergeCell ref="G83:G84"/>
    <mergeCell ref="H83:H84"/>
    <mergeCell ref="I81:I82"/>
    <mergeCell ref="E79:E80"/>
    <mergeCell ref="F79:F80"/>
    <mergeCell ref="G79:G80"/>
    <mergeCell ref="H79:H80"/>
    <mergeCell ref="E81:E82"/>
    <mergeCell ref="F81:F82"/>
    <mergeCell ref="G81:G82"/>
    <mergeCell ref="H81:H82"/>
    <mergeCell ref="I79:I80"/>
    <mergeCell ref="I75:I76"/>
    <mergeCell ref="E77:E78"/>
    <mergeCell ref="F77:F78"/>
    <mergeCell ref="G77:G78"/>
    <mergeCell ref="H77:H78"/>
    <mergeCell ref="I77:I78"/>
    <mergeCell ref="E75:E76"/>
    <mergeCell ref="F75:F76"/>
    <mergeCell ref="G75:G76"/>
    <mergeCell ref="H75:H76"/>
    <mergeCell ref="I71:I72"/>
    <mergeCell ref="E73:E74"/>
    <mergeCell ref="F73:F74"/>
    <mergeCell ref="G73:G74"/>
    <mergeCell ref="H73:H74"/>
    <mergeCell ref="I73:I74"/>
    <mergeCell ref="E71:E72"/>
    <mergeCell ref="F71:F72"/>
    <mergeCell ref="G71:G72"/>
    <mergeCell ref="H71:H72"/>
    <mergeCell ref="I67:I68"/>
    <mergeCell ref="E69:E70"/>
    <mergeCell ref="F69:F70"/>
    <mergeCell ref="G69:G70"/>
    <mergeCell ref="H69:H70"/>
    <mergeCell ref="I69:I70"/>
    <mergeCell ref="E67:E68"/>
    <mergeCell ref="F67:F68"/>
    <mergeCell ref="G67:G68"/>
    <mergeCell ref="H67:H68"/>
    <mergeCell ref="I63:I64"/>
    <mergeCell ref="E65:E66"/>
    <mergeCell ref="F65:F66"/>
    <mergeCell ref="G65:G66"/>
    <mergeCell ref="H65:H66"/>
    <mergeCell ref="I65:I66"/>
    <mergeCell ref="E63:E64"/>
    <mergeCell ref="F63:F64"/>
    <mergeCell ref="G63:G64"/>
    <mergeCell ref="H63:H64"/>
    <mergeCell ref="I59:I60"/>
    <mergeCell ref="E61:E62"/>
    <mergeCell ref="F61:F62"/>
    <mergeCell ref="G61:G62"/>
    <mergeCell ref="H61:H62"/>
    <mergeCell ref="I61:I62"/>
    <mergeCell ref="E59:E60"/>
    <mergeCell ref="F59:F60"/>
    <mergeCell ref="G59:G60"/>
    <mergeCell ref="H59:H60"/>
    <mergeCell ref="I55:I56"/>
    <mergeCell ref="E57:E58"/>
    <mergeCell ref="F57:F58"/>
    <mergeCell ref="G57:G58"/>
    <mergeCell ref="H57:H58"/>
    <mergeCell ref="I57:I58"/>
    <mergeCell ref="E55:E56"/>
    <mergeCell ref="F55:F56"/>
    <mergeCell ref="G55:G56"/>
    <mergeCell ref="H55:H56"/>
    <mergeCell ref="E53:E54"/>
    <mergeCell ref="F53:F54"/>
    <mergeCell ref="G53:G54"/>
    <mergeCell ref="H53:H54"/>
    <mergeCell ref="I53:I54"/>
    <mergeCell ref="E51:E52"/>
    <mergeCell ref="F51:F52"/>
    <mergeCell ref="G51:G52"/>
    <mergeCell ref="H51:H52"/>
    <mergeCell ref="F49:F50"/>
    <mergeCell ref="G49:G50"/>
    <mergeCell ref="H49:H50"/>
    <mergeCell ref="I49:I50"/>
    <mergeCell ref="E47:E48"/>
    <mergeCell ref="F47:F48"/>
    <mergeCell ref="G47:G48"/>
    <mergeCell ref="H47:H48"/>
    <mergeCell ref="I45:I46"/>
    <mergeCell ref="E43:E44"/>
    <mergeCell ref="F43:F44"/>
    <mergeCell ref="G43:G44"/>
    <mergeCell ref="H43:H44"/>
    <mergeCell ref="E45:E46"/>
    <mergeCell ref="F45:F46"/>
    <mergeCell ref="G45:G46"/>
    <mergeCell ref="H45:H46"/>
    <mergeCell ref="C95:C96"/>
    <mergeCell ref="D95:D96"/>
    <mergeCell ref="C97:C98"/>
    <mergeCell ref="D97:D98"/>
    <mergeCell ref="C91:C92"/>
    <mergeCell ref="D91:D92"/>
    <mergeCell ref="C93:C94"/>
    <mergeCell ref="D93:D94"/>
    <mergeCell ref="C87:C88"/>
    <mergeCell ref="D87:D88"/>
    <mergeCell ref="C89:C90"/>
    <mergeCell ref="D89:D90"/>
    <mergeCell ref="C83:C84"/>
    <mergeCell ref="D83:D84"/>
    <mergeCell ref="C85:C86"/>
    <mergeCell ref="D85:D86"/>
    <mergeCell ref="C79:C80"/>
    <mergeCell ref="D79:D80"/>
    <mergeCell ref="C81:C82"/>
    <mergeCell ref="D81:D82"/>
    <mergeCell ref="C75:C76"/>
    <mergeCell ref="D75:D76"/>
    <mergeCell ref="C77:C78"/>
    <mergeCell ref="D77:D78"/>
    <mergeCell ref="C71:C72"/>
    <mergeCell ref="D71:D72"/>
    <mergeCell ref="C73:C74"/>
    <mergeCell ref="D73:D74"/>
    <mergeCell ref="C67:C68"/>
    <mergeCell ref="D67:D68"/>
    <mergeCell ref="C69:C70"/>
    <mergeCell ref="D69:D70"/>
    <mergeCell ref="D63:D64"/>
    <mergeCell ref="C65:C66"/>
    <mergeCell ref="D65:D66"/>
    <mergeCell ref="C59:C60"/>
    <mergeCell ref="D59:D60"/>
    <mergeCell ref="C61:C62"/>
    <mergeCell ref="D61:D62"/>
    <mergeCell ref="A43:A98"/>
    <mergeCell ref="B43:B78"/>
    <mergeCell ref="C45:C46"/>
    <mergeCell ref="D45:D46"/>
    <mergeCell ref="C47:C48"/>
    <mergeCell ref="D47:D48"/>
    <mergeCell ref="C49:C50"/>
    <mergeCell ref="D49:D50"/>
    <mergeCell ref="C51:C52"/>
    <mergeCell ref="D51:D52"/>
    <mergeCell ref="C53:C54"/>
    <mergeCell ref="D53:D54"/>
    <mergeCell ref="C55:C56"/>
    <mergeCell ref="D55:D56"/>
    <mergeCell ref="Q105:Q106"/>
    <mergeCell ref="P105:P106"/>
    <mergeCell ref="I105:I106"/>
    <mergeCell ref="J105:J106"/>
    <mergeCell ref="K105:K106"/>
    <mergeCell ref="C63:C64"/>
    <mergeCell ref="A105:A107"/>
    <mergeCell ref="M105:M106"/>
    <mergeCell ref="B40:B42"/>
    <mergeCell ref="B105:B107"/>
    <mergeCell ref="B79:B98"/>
    <mergeCell ref="A40:A42"/>
    <mergeCell ref="C57:C58"/>
    <mergeCell ref="D57:D58"/>
    <mergeCell ref="C43:C44"/>
    <mergeCell ref="D43:D44"/>
    <mergeCell ref="P40:P41"/>
    <mergeCell ref="Q40:Q41"/>
    <mergeCell ref="I40:I41"/>
    <mergeCell ref="J40:J41"/>
    <mergeCell ref="K40:K41"/>
    <mergeCell ref="M40:M41"/>
  </mergeCells>
  <phoneticPr fontId="1"/>
  <dataValidations count="1">
    <dataValidation type="list" allowBlank="1" showInputMessage="1" showErrorMessage="1" sqref="E4:G4">
      <formula1>$T$2:$T$8</formula1>
    </dataValidation>
  </dataValidations>
  <pageMargins left="1.1000000000000001" right="0.24" top="0.59" bottom="0.3" header="0.39" footer="0.28000000000000003"/>
  <pageSetup paperSize="9" scale="64" orientation="landscape" verticalDpi="200" r:id="rId1"/>
  <headerFooter alignWithMargins="0"/>
  <rowBreaks count="2" manualBreakCount="2">
    <brk id="35" max="16" man="1"/>
    <brk id="101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2"/>
  <sheetViews>
    <sheetView showGridLines="0" view="pageBreakPreview" zoomScaleNormal="100" workbookViewId="0">
      <pane xSplit="5" ySplit="7" topLeftCell="F8" activePane="bottomRight" state="frozenSplit"/>
      <selection pane="topRight" activeCell="F1" sqref="F1"/>
      <selection pane="bottomLeft" activeCell="A10" sqref="A10"/>
      <selection pane="bottomRight"/>
    </sheetView>
  </sheetViews>
  <sheetFormatPr defaultRowHeight="15" customHeight="1"/>
  <cols>
    <col min="1" max="1" width="4.625" style="38" bestFit="1" customWidth="1"/>
    <col min="2" max="2" width="4.25" style="38" bestFit="1" customWidth="1"/>
    <col min="3" max="3" width="3.375" style="38" bestFit="1" customWidth="1"/>
    <col min="4" max="4" width="15.375" style="38" bestFit="1" customWidth="1"/>
    <col min="5" max="5" width="7" style="38" bestFit="1" customWidth="1"/>
    <col min="6" max="12" width="10.625" style="38" customWidth="1"/>
    <col min="13" max="20" width="10.625" style="39" customWidth="1"/>
    <col min="21" max="26" width="10.625" style="38" customWidth="1"/>
    <col min="27" max="27" width="10.625" style="40" customWidth="1"/>
    <col min="28" max="28" width="10.625" style="38" customWidth="1"/>
    <col min="29" max="16384" width="9" style="38"/>
  </cols>
  <sheetData>
    <row r="1" spans="1:27" ht="21">
      <c r="A1" s="104" t="s">
        <v>191</v>
      </c>
    </row>
    <row r="2" spans="1:27" ht="15" customHeight="1" thickBot="1"/>
    <row r="3" spans="1:27" ht="15" customHeight="1">
      <c r="A3" s="231" t="s">
        <v>97</v>
      </c>
      <c r="B3" s="228" t="s">
        <v>96</v>
      </c>
      <c r="C3" s="228" t="s">
        <v>101</v>
      </c>
      <c r="D3" s="228" t="s">
        <v>102</v>
      </c>
      <c r="E3" s="41" t="s">
        <v>197</v>
      </c>
      <c r="F3" s="41">
        <v>1</v>
      </c>
      <c r="G3" s="41">
        <v>2</v>
      </c>
      <c r="H3" s="41">
        <v>3</v>
      </c>
      <c r="I3" s="41">
        <v>4</v>
      </c>
      <c r="J3" s="41">
        <v>5</v>
      </c>
      <c r="K3" s="41">
        <v>6</v>
      </c>
      <c r="L3" s="41">
        <v>7</v>
      </c>
      <c r="M3" s="42">
        <v>8</v>
      </c>
      <c r="N3" s="42">
        <v>9</v>
      </c>
      <c r="O3" s="42">
        <v>10</v>
      </c>
      <c r="P3" s="42">
        <v>11</v>
      </c>
      <c r="Q3" s="42">
        <v>12</v>
      </c>
      <c r="R3" s="42">
        <v>13</v>
      </c>
      <c r="S3" s="42">
        <v>14</v>
      </c>
      <c r="T3" s="42">
        <v>15</v>
      </c>
      <c r="U3" s="41">
        <v>16</v>
      </c>
      <c r="V3" s="41">
        <v>17</v>
      </c>
      <c r="W3" s="41">
        <v>18</v>
      </c>
      <c r="X3" s="41">
        <v>19</v>
      </c>
      <c r="Y3" s="42">
        <v>20</v>
      </c>
      <c r="Z3" s="41">
        <v>21</v>
      </c>
      <c r="AA3" s="43">
        <v>22</v>
      </c>
    </row>
    <row r="4" spans="1:27" ht="15" customHeight="1">
      <c r="A4" s="232"/>
      <c r="B4" s="229"/>
      <c r="C4" s="229"/>
      <c r="D4" s="229"/>
      <c r="E4" s="44" t="s">
        <v>3</v>
      </c>
      <c r="F4" s="74" t="s">
        <v>8</v>
      </c>
      <c r="G4" s="74" t="s">
        <v>8</v>
      </c>
      <c r="H4" s="74" t="s">
        <v>103</v>
      </c>
      <c r="I4" s="74" t="s">
        <v>103</v>
      </c>
      <c r="J4" s="74" t="s">
        <v>9</v>
      </c>
      <c r="K4" s="74" t="s">
        <v>9</v>
      </c>
      <c r="L4" s="74" t="s">
        <v>10</v>
      </c>
      <c r="M4" s="134" t="s">
        <v>11</v>
      </c>
      <c r="N4" s="135" t="s">
        <v>12</v>
      </c>
      <c r="O4" s="135" t="s">
        <v>4</v>
      </c>
      <c r="P4" s="135" t="s">
        <v>1</v>
      </c>
      <c r="Q4" s="134" t="s">
        <v>13</v>
      </c>
      <c r="R4" s="134" t="s">
        <v>2</v>
      </c>
      <c r="S4" s="134" t="s">
        <v>104</v>
      </c>
      <c r="T4" s="134" t="s">
        <v>14</v>
      </c>
      <c r="U4" s="74" t="s">
        <v>18</v>
      </c>
      <c r="V4" s="74" t="s">
        <v>19</v>
      </c>
      <c r="W4" s="74" t="s">
        <v>20</v>
      </c>
      <c r="X4" s="74" t="s">
        <v>21</v>
      </c>
      <c r="Y4" s="45" t="s">
        <v>105</v>
      </c>
      <c r="Z4" s="46" t="s">
        <v>106</v>
      </c>
      <c r="AA4" s="47" t="s">
        <v>30</v>
      </c>
    </row>
    <row r="5" spans="1:27" ht="15" customHeight="1">
      <c r="A5" s="232"/>
      <c r="B5" s="229"/>
      <c r="C5" s="229"/>
      <c r="D5" s="229"/>
      <c r="E5" s="44" t="s">
        <v>0</v>
      </c>
      <c r="F5" s="74" t="s">
        <v>107</v>
      </c>
      <c r="G5" s="74" t="s">
        <v>108</v>
      </c>
      <c r="H5" s="74" t="s">
        <v>109</v>
      </c>
      <c r="I5" s="74" t="s">
        <v>110</v>
      </c>
      <c r="J5" s="74" t="s">
        <v>111</v>
      </c>
      <c r="K5" s="74" t="s">
        <v>112</v>
      </c>
      <c r="L5" s="74" t="s">
        <v>113</v>
      </c>
      <c r="M5" s="134" t="s">
        <v>114</v>
      </c>
      <c r="N5" s="135" t="s">
        <v>115</v>
      </c>
      <c r="O5" s="135" t="s">
        <v>116</v>
      </c>
      <c r="P5" s="135" t="s">
        <v>117</v>
      </c>
      <c r="Q5" s="134" t="s">
        <v>118</v>
      </c>
      <c r="R5" s="134" t="s">
        <v>119</v>
      </c>
      <c r="S5" s="134" t="s">
        <v>120</v>
      </c>
      <c r="T5" s="134" t="s">
        <v>121</v>
      </c>
      <c r="U5" s="74" t="s">
        <v>122</v>
      </c>
      <c r="V5" s="74" t="s">
        <v>123</v>
      </c>
      <c r="W5" s="74" t="s">
        <v>124</v>
      </c>
      <c r="X5" s="74" t="s">
        <v>125</v>
      </c>
      <c r="Y5" s="45" t="s">
        <v>126</v>
      </c>
      <c r="Z5" s="46" t="s">
        <v>127</v>
      </c>
      <c r="AA5" s="47"/>
    </row>
    <row r="6" spans="1:27" ht="15" customHeight="1">
      <c r="A6" s="232"/>
      <c r="B6" s="229"/>
      <c r="C6" s="229"/>
      <c r="D6" s="229"/>
      <c r="E6" s="44" t="s">
        <v>7</v>
      </c>
      <c r="F6" s="136" t="s">
        <v>128</v>
      </c>
      <c r="G6" s="136" t="s">
        <v>128</v>
      </c>
      <c r="H6" s="136" t="s">
        <v>129</v>
      </c>
      <c r="I6" s="136" t="s">
        <v>129</v>
      </c>
      <c r="J6" s="136" t="s">
        <v>130</v>
      </c>
      <c r="K6" s="136" t="s">
        <v>130</v>
      </c>
      <c r="L6" s="136" t="s">
        <v>129</v>
      </c>
      <c r="M6" s="134" t="s">
        <v>131</v>
      </c>
      <c r="N6" s="134" t="s">
        <v>131</v>
      </c>
      <c r="O6" s="134" t="s">
        <v>131</v>
      </c>
      <c r="P6" s="134" t="s">
        <v>131</v>
      </c>
      <c r="Q6" s="134" t="s">
        <v>131</v>
      </c>
      <c r="R6" s="134" t="s">
        <v>131</v>
      </c>
      <c r="S6" s="134" t="s">
        <v>131</v>
      </c>
      <c r="T6" s="134" t="s">
        <v>131</v>
      </c>
      <c r="U6" s="74" t="s">
        <v>132</v>
      </c>
      <c r="V6" s="74" t="s">
        <v>132</v>
      </c>
      <c r="W6" s="74" t="s">
        <v>132</v>
      </c>
      <c r="X6" s="74" t="s">
        <v>132</v>
      </c>
      <c r="Y6" s="45" t="s">
        <v>133</v>
      </c>
      <c r="Z6" s="46" t="s">
        <v>133</v>
      </c>
      <c r="AA6" s="47" t="s">
        <v>134</v>
      </c>
    </row>
    <row r="7" spans="1:27" ht="15" customHeight="1" thickBot="1">
      <c r="A7" s="233"/>
      <c r="B7" s="230"/>
      <c r="C7" s="230"/>
      <c r="D7" s="230"/>
      <c r="E7" s="48" t="s">
        <v>198</v>
      </c>
      <c r="F7" s="66">
        <v>1.35</v>
      </c>
      <c r="G7" s="66">
        <v>2.02</v>
      </c>
      <c r="H7" s="66">
        <v>0.11</v>
      </c>
      <c r="I7" s="66">
        <v>0.17</v>
      </c>
      <c r="J7" s="66">
        <v>0.02</v>
      </c>
      <c r="K7" s="66">
        <v>0.02</v>
      </c>
      <c r="L7" s="66">
        <v>0.1</v>
      </c>
      <c r="M7" s="67">
        <v>0.47</v>
      </c>
      <c r="N7" s="67">
        <v>0.97</v>
      </c>
      <c r="O7" s="67">
        <v>0.74</v>
      </c>
      <c r="P7" s="67">
        <v>3</v>
      </c>
      <c r="Q7" s="67">
        <v>1.58</v>
      </c>
      <c r="R7" s="67">
        <v>0.95</v>
      </c>
      <c r="S7" s="67">
        <v>1.33</v>
      </c>
      <c r="T7" s="67">
        <v>0.74</v>
      </c>
      <c r="U7" s="137">
        <v>0.18</v>
      </c>
      <c r="V7" s="137">
        <v>0.22</v>
      </c>
      <c r="W7" s="137">
        <v>0.08</v>
      </c>
      <c r="X7" s="137">
        <v>0.1</v>
      </c>
      <c r="Y7" s="49"/>
      <c r="Z7" s="50"/>
      <c r="AA7" s="51"/>
    </row>
    <row r="8" spans="1:27" s="40" customFormat="1" ht="15" customHeight="1">
      <c r="A8" s="223" t="s">
        <v>135</v>
      </c>
      <c r="B8" s="226" t="s">
        <v>136</v>
      </c>
      <c r="C8" s="234">
        <v>1</v>
      </c>
      <c r="D8" s="234" t="s">
        <v>203</v>
      </c>
      <c r="E8" s="52" t="s">
        <v>15</v>
      </c>
      <c r="F8" s="53">
        <v>1</v>
      </c>
      <c r="G8" s="53">
        <v>0</v>
      </c>
      <c r="H8" s="53">
        <v>1</v>
      </c>
      <c r="I8" s="53">
        <v>0</v>
      </c>
      <c r="J8" s="53">
        <v>1</v>
      </c>
      <c r="K8" s="53">
        <v>0</v>
      </c>
      <c r="L8" s="53">
        <v>1</v>
      </c>
      <c r="M8" s="54">
        <v>0</v>
      </c>
      <c r="N8" s="54">
        <v>1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4</v>
      </c>
      <c r="U8" s="55">
        <v>0</v>
      </c>
      <c r="V8" s="55">
        <v>0</v>
      </c>
      <c r="W8" s="55">
        <v>2</v>
      </c>
      <c r="X8" s="55">
        <v>0</v>
      </c>
      <c r="Y8" s="235">
        <f>SUM(M9:T9)</f>
        <v>3.9299999999999997</v>
      </c>
      <c r="Z8" s="237">
        <f>SUM(F9:X9)</f>
        <v>5.67</v>
      </c>
      <c r="AA8" s="239">
        <f>SUM(Y8/Z8)*100</f>
        <v>69.312169312169303</v>
      </c>
    </row>
    <row r="9" spans="1:27" ht="15" customHeight="1">
      <c r="A9" s="224"/>
      <c r="B9" s="227"/>
      <c r="C9" s="221"/>
      <c r="D9" s="221"/>
      <c r="E9" s="56" t="s">
        <v>137</v>
      </c>
      <c r="F9" s="57">
        <f>SUM($F$7*F8)</f>
        <v>1.35</v>
      </c>
      <c r="G9" s="57">
        <f>SUM($G$7*G8)</f>
        <v>0</v>
      </c>
      <c r="H9" s="57">
        <f>SUM($H$7*H8)</f>
        <v>0.11</v>
      </c>
      <c r="I9" s="57">
        <f>SUM($I$7*I8)</f>
        <v>0</v>
      </c>
      <c r="J9" s="57">
        <f>SUM($J$7*J8)</f>
        <v>0.02</v>
      </c>
      <c r="K9" s="57">
        <f>SUM($K$7*K8)</f>
        <v>0</v>
      </c>
      <c r="L9" s="57">
        <f>SUM($L$7*L8)</f>
        <v>0.1</v>
      </c>
      <c r="M9" s="58">
        <f>SUM($M$7*M8)</f>
        <v>0</v>
      </c>
      <c r="N9" s="58">
        <f>SUM($N$7*N8)</f>
        <v>0.97</v>
      </c>
      <c r="O9" s="58">
        <f>SUM($O$7*O8)</f>
        <v>0</v>
      </c>
      <c r="P9" s="58">
        <f>SUM($P$7*P8)</f>
        <v>0</v>
      </c>
      <c r="Q9" s="58">
        <f>SUM($Q$7*Q8)</f>
        <v>0</v>
      </c>
      <c r="R9" s="58">
        <f>SUM($R$7*R8)</f>
        <v>0</v>
      </c>
      <c r="S9" s="58">
        <f>SUM($S$7*S8)</f>
        <v>0</v>
      </c>
      <c r="T9" s="58">
        <f>SUM($T$7*T8)</f>
        <v>2.96</v>
      </c>
      <c r="U9" s="59">
        <f>SUM($U$7*U8)</f>
        <v>0</v>
      </c>
      <c r="V9" s="59">
        <f>SUM($V$7*V8)</f>
        <v>0</v>
      </c>
      <c r="W9" s="59">
        <f>SUM($W$7*W8)</f>
        <v>0.16</v>
      </c>
      <c r="X9" s="59">
        <f>SUM($X$7*X8)</f>
        <v>0</v>
      </c>
      <c r="Y9" s="236"/>
      <c r="Z9" s="238"/>
      <c r="AA9" s="240"/>
    </row>
    <row r="10" spans="1:27" ht="15" customHeight="1">
      <c r="A10" s="224"/>
      <c r="B10" s="227"/>
      <c r="C10" s="221">
        <v>2</v>
      </c>
      <c r="D10" s="221" t="s">
        <v>258</v>
      </c>
      <c r="E10" s="60" t="s">
        <v>15</v>
      </c>
      <c r="F10" s="61">
        <v>0</v>
      </c>
      <c r="G10" s="61">
        <v>1</v>
      </c>
      <c r="H10" s="61">
        <v>0</v>
      </c>
      <c r="I10" s="61">
        <v>1</v>
      </c>
      <c r="J10" s="61">
        <v>0</v>
      </c>
      <c r="K10" s="61">
        <v>1</v>
      </c>
      <c r="L10" s="61">
        <v>1</v>
      </c>
      <c r="M10" s="62">
        <v>0</v>
      </c>
      <c r="N10" s="62">
        <v>0</v>
      </c>
      <c r="O10" s="62">
        <v>1</v>
      </c>
      <c r="P10" s="62">
        <v>0</v>
      </c>
      <c r="Q10" s="62">
        <v>0</v>
      </c>
      <c r="R10" s="62">
        <v>0</v>
      </c>
      <c r="S10" s="62">
        <v>0</v>
      </c>
      <c r="T10" s="62">
        <v>4</v>
      </c>
      <c r="U10" s="63">
        <v>0</v>
      </c>
      <c r="V10" s="63">
        <v>0</v>
      </c>
      <c r="W10" s="63">
        <v>2</v>
      </c>
      <c r="X10" s="63">
        <v>0</v>
      </c>
      <c r="Y10" s="236">
        <f>SUM(M11:T11)</f>
        <v>3.7</v>
      </c>
      <c r="Z10" s="238">
        <f>SUM(F11:X11)</f>
        <v>6.17</v>
      </c>
      <c r="AA10" s="240">
        <f>SUM(Y10/Z10)*100</f>
        <v>59.967585089141004</v>
      </c>
    </row>
    <row r="11" spans="1:27" ht="15" customHeight="1">
      <c r="A11" s="224"/>
      <c r="B11" s="227"/>
      <c r="C11" s="221"/>
      <c r="D11" s="221"/>
      <c r="E11" s="56" t="s">
        <v>137</v>
      </c>
      <c r="F11" s="57">
        <f>SUM($F$7*F10)</f>
        <v>0</v>
      </c>
      <c r="G11" s="57">
        <f>SUM($G$7*G10)</f>
        <v>2.02</v>
      </c>
      <c r="H11" s="57">
        <f>SUM($H$7*H10)</f>
        <v>0</v>
      </c>
      <c r="I11" s="57">
        <f>SUM($I$7*I10)</f>
        <v>0.17</v>
      </c>
      <c r="J11" s="57">
        <f>SUM($J$7*J10)</f>
        <v>0</v>
      </c>
      <c r="K11" s="57">
        <f>SUM($K$7*K10)</f>
        <v>0.02</v>
      </c>
      <c r="L11" s="57">
        <f>SUM($L$7*L10)</f>
        <v>0.1</v>
      </c>
      <c r="M11" s="58">
        <f>SUM($M$7*M10)</f>
        <v>0</v>
      </c>
      <c r="N11" s="58">
        <f>SUM($N$7*N10)</f>
        <v>0</v>
      </c>
      <c r="O11" s="58">
        <f>SUM($O$7*O10)</f>
        <v>0.74</v>
      </c>
      <c r="P11" s="58">
        <f>SUM($P$7*P10)</f>
        <v>0</v>
      </c>
      <c r="Q11" s="58">
        <f>SUM($Q$7*Q10)</f>
        <v>0</v>
      </c>
      <c r="R11" s="58">
        <f>SUM($R$7*R10)</f>
        <v>0</v>
      </c>
      <c r="S11" s="58">
        <f>SUM($S$7*S10)</f>
        <v>0</v>
      </c>
      <c r="T11" s="58">
        <f>SUM($T$7*T10)</f>
        <v>2.96</v>
      </c>
      <c r="U11" s="59">
        <f>SUM($U$7*U10)</f>
        <v>0</v>
      </c>
      <c r="V11" s="59">
        <f>SUM($V$7*V10)</f>
        <v>0</v>
      </c>
      <c r="W11" s="59">
        <f>SUM($W$7*W10)</f>
        <v>0.16</v>
      </c>
      <c r="X11" s="59">
        <f>SUM($X$7*X10)</f>
        <v>0</v>
      </c>
      <c r="Y11" s="236"/>
      <c r="Z11" s="238"/>
      <c r="AA11" s="240"/>
    </row>
    <row r="12" spans="1:27" ht="15" customHeight="1">
      <c r="A12" s="224"/>
      <c r="B12" s="227"/>
      <c r="C12" s="221">
        <v>3</v>
      </c>
      <c r="D12" s="221" t="s">
        <v>230</v>
      </c>
      <c r="E12" s="60" t="s">
        <v>15</v>
      </c>
      <c r="F12" s="61">
        <v>1</v>
      </c>
      <c r="G12" s="61">
        <v>0</v>
      </c>
      <c r="H12" s="61">
        <v>1</v>
      </c>
      <c r="I12" s="61">
        <v>0</v>
      </c>
      <c r="J12" s="61">
        <v>1</v>
      </c>
      <c r="K12" s="61">
        <v>0</v>
      </c>
      <c r="L12" s="61">
        <v>1</v>
      </c>
      <c r="M12" s="62">
        <v>1</v>
      </c>
      <c r="N12" s="62">
        <v>1</v>
      </c>
      <c r="O12" s="62">
        <v>0</v>
      </c>
      <c r="P12" s="62">
        <v>0</v>
      </c>
      <c r="Q12" s="62">
        <v>0</v>
      </c>
      <c r="R12" s="62">
        <v>0</v>
      </c>
      <c r="S12" s="62">
        <v>1</v>
      </c>
      <c r="T12" s="62">
        <v>5</v>
      </c>
      <c r="U12" s="63">
        <v>1</v>
      </c>
      <c r="V12" s="63">
        <v>0</v>
      </c>
      <c r="W12" s="63">
        <v>0</v>
      </c>
      <c r="X12" s="63">
        <v>1</v>
      </c>
      <c r="Y12" s="236">
        <f>SUM(M13:T13)</f>
        <v>6.4700000000000006</v>
      </c>
      <c r="Z12" s="238">
        <f>SUM(F13:X13)</f>
        <v>8.33</v>
      </c>
      <c r="AA12" s="240">
        <f>SUM(Y12/Z12)*100</f>
        <v>77.671068427370955</v>
      </c>
    </row>
    <row r="13" spans="1:27" ht="15" customHeight="1">
      <c r="A13" s="224"/>
      <c r="B13" s="227"/>
      <c r="C13" s="221"/>
      <c r="D13" s="221"/>
      <c r="E13" s="56" t="s">
        <v>137</v>
      </c>
      <c r="F13" s="57">
        <f>SUM($F$7*F12)</f>
        <v>1.35</v>
      </c>
      <c r="G13" s="57">
        <f>SUM($G$7*G12)</f>
        <v>0</v>
      </c>
      <c r="H13" s="57">
        <f>SUM($H$7*H12)</f>
        <v>0.11</v>
      </c>
      <c r="I13" s="57">
        <f>SUM($I$7*I12)</f>
        <v>0</v>
      </c>
      <c r="J13" s="57">
        <f>SUM($J$7*J12)</f>
        <v>0.02</v>
      </c>
      <c r="K13" s="57">
        <f>SUM($K$7*K12)</f>
        <v>0</v>
      </c>
      <c r="L13" s="57">
        <f>SUM($L$7*L12)</f>
        <v>0.1</v>
      </c>
      <c r="M13" s="58">
        <f>SUM($M$7*M12)</f>
        <v>0.47</v>
      </c>
      <c r="N13" s="58">
        <f>SUM($N$7*N12)</f>
        <v>0.97</v>
      </c>
      <c r="O13" s="58">
        <f>SUM($O$7*O12)</f>
        <v>0</v>
      </c>
      <c r="P13" s="58">
        <f>SUM($P$7*P12)</f>
        <v>0</v>
      </c>
      <c r="Q13" s="58">
        <f>SUM($Q$7*Q12)</f>
        <v>0</v>
      </c>
      <c r="R13" s="58">
        <f>SUM($R$7*R12)</f>
        <v>0</v>
      </c>
      <c r="S13" s="58">
        <f>SUM($S$7*S12)</f>
        <v>1.33</v>
      </c>
      <c r="T13" s="58">
        <f>SUM($T$7*T12)</f>
        <v>3.7</v>
      </c>
      <c r="U13" s="59">
        <f>SUM($U$7*U12)</f>
        <v>0.18</v>
      </c>
      <c r="V13" s="59">
        <f>SUM($V$7*V12)</f>
        <v>0</v>
      </c>
      <c r="W13" s="59">
        <f>SUM($W$7*W12)</f>
        <v>0</v>
      </c>
      <c r="X13" s="59">
        <f>SUM($X$7*X12)</f>
        <v>0.1</v>
      </c>
      <c r="Y13" s="236"/>
      <c r="Z13" s="238"/>
      <c r="AA13" s="240"/>
    </row>
    <row r="14" spans="1:27" ht="15" customHeight="1">
      <c r="A14" s="224"/>
      <c r="B14" s="227"/>
      <c r="C14" s="221">
        <v>4</v>
      </c>
      <c r="D14" s="221" t="s">
        <v>231</v>
      </c>
      <c r="E14" s="60" t="s">
        <v>15</v>
      </c>
      <c r="F14" s="61">
        <v>0</v>
      </c>
      <c r="G14" s="61">
        <v>1</v>
      </c>
      <c r="H14" s="61">
        <v>0</v>
      </c>
      <c r="I14" s="61">
        <v>1</v>
      </c>
      <c r="J14" s="61">
        <v>0</v>
      </c>
      <c r="K14" s="61">
        <v>1</v>
      </c>
      <c r="L14" s="61">
        <v>1</v>
      </c>
      <c r="M14" s="62">
        <v>1</v>
      </c>
      <c r="N14" s="62">
        <v>0</v>
      </c>
      <c r="O14" s="62">
        <v>1</v>
      </c>
      <c r="P14" s="62">
        <v>0</v>
      </c>
      <c r="Q14" s="62">
        <v>0</v>
      </c>
      <c r="R14" s="62">
        <v>0</v>
      </c>
      <c r="S14" s="62">
        <v>1</v>
      </c>
      <c r="T14" s="62">
        <v>5</v>
      </c>
      <c r="U14" s="63">
        <v>1</v>
      </c>
      <c r="V14" s="63">
        <v>0</v>
      </c>
      <c r="W14" s="63">
        <v>0</v>
      </c>
      <c r="X14" s="63">
        <v>1</v>
      </c>
      <c r="Y14" s="236">
        <f>SUM(M15:T15)</f>
        <v>6.24</v>
      </c>
      <c r="Z14" s="238">
        <f>SUM(F15:X15)</f>
        <v>8.83</v>
      </c>
      <c r="AA14" s="240">
        <f>SUM(Y14/Z14)*100</f>
        <v>70.668176670441667</v>
      </c>
    </row>
    <row r="15" spans="1:27" ht="15" customHeight="1">
      <c r="A15" s="224"/>
      <c r="B15" s="227"/>
      <c r="C15" s="221"/>
      <c r="D15" s="221"/>
      <c r="E15" s="56" t="s">
        <v>137</v>
      </c>
      <c r="F15" s="57">
        <f>SUM($F$7*F14)</f>
        <v>0</v>
      </c>
      <c r="G15" s="57">
        <f>SUM($G$7*G14)</f>
        <v>2.02</v>
      </c>
      <c r="H15" s="57">
        <f>SUM($H$7*H14)</f>
        <v>0</v>
      </c>
      <c r="I15" s="57">
        <f>SUM($I$7*I14)</f>
        <v>0.17</v>
      </c>
      <c r="J15" s="57">
        <f>SUM($J$7*J14)</f>
        <v>0</v>
      </c>
      <c r="K15" s="57">
        <f>SUM($K$7*K14)</f>
        <v>0.02</v>
      </c>
      <c r="L15" s="57">
        <f>SUM($L$7*L14)</f>
        <v>0.1</v>
      </c>
      <c r="M15" s="58">
        <f>SUM($M$7*M14)</f>
        <v>0.47</v>
      </c>
      <c r="N15" s="58">
        <f>SUM($N$7*N14)</f>
        <v>0</v>
      </c>
      <c r="O15" s="58">
        <f>SUM($O$7*O14)</f>
        <v>0.74</v>
      </c>
      <c r="P15" s="58">
        <f>SUM($P$7*P14)</f>
        <v>0</v>
      </c>
      <c r="Q15" s="58">
        <f>SUM($Q$7*Q14)</f>
        <v>0</v>
      </c>
      <c r="R15" s="58">
        <f>SUM($R$7*R14)</f>
        <v>0</v>
      </c>
      <c r="S15" s="58">
        <f>SUM($S$7*S14)</f>
        <v>1.33</v>
      </c>
      <c r="T15" s="58">
        <f>SUM($T$7*T14)</f>
        <v>3.7</v>
      </c>
      <c r="U15" s="59">
        <f>SUM($U$7*U14)</f>
        <v>0.18</v>
      </c>
      <c r="V15" s="59">
        <f>SUM($V$7*V14)</f>
        <v>0</v>
      </c>
      <c r="W15" s="59">
        <f>SUM($W$7*W14)</f>
        <v>0</v>
      </c>
      <c r="X15" s="59">
        <f>SUM($X$7*X14)</f>
        <v>0.1</v>
      </c>
      <c r="Y15" s="236"/>
      <c r="Z15" s="238"/>
      <c r="AA15" s="240"/>
    </row>
    <row r="16" spans="1:27" s="40" customFormat="1" ht="15" customHeight="1">
      <c r="A16" s="224"/>
      <c r="B16" s="227"/>
      <c r="C16" s="221">
        <v>5</v>
      </c>
      <c r="D16" s="221" t="s">
        <v>204</v>
      </c>
      <c r="E16" s="60" t="s">
        <v>15</v>
      </c>
      <c r="F16" s="61">
        <v>1</v>
      </c>
      <c r="G16" s="61">
        <v>0</v>
      </c>
      <c r="H16" s="61">
        <v>1</v>
      </c>
      <c r="I16" s="61">
        <v>0</v>
      </c>
      <c r="J16" s="61">
        <v>1</v>
      </c>
      <c r="K16" s="61">
        <v>0</v>
      </c>
      <c r="L16" s="61">
        <v>1</v>
      </c>
      <c r="M16" s="62">
        <v>2</v>
      </c>
      <c r="N16" s="62">
        <v>1</v>
      </c>
      <c r="O16" s="62">
        <v>0</v>
      </c>
      <c r="P16" s="62">
        <v>0</v>
      </c>
      <c r="Q16" s="62">
        <v>0</v>
      </c>
      <c r="R16" s="62">
        <v>0</v>
      </c>
      <c r="S16" s="62">
        <v>2</v>
      </c>
      <c r="T16" s="62">
        <v>6</v>
      </c>
      <c r="U16" s="64">
        <v>0</v>
      </c>
      <c r="V16" s="64">
        <v>0</v>
      </c>
      <c r="W16" s="64">
        <v>0</v>
      </c>
      <c r="X16" s="64">
        <v>0</v>
      </c>
      <c r="Y16" s="236">
        <f>SUM(M17:T17)</f>
        <v>9.01</v>
      </c>
      <c r="Z16" s="238">
        <f>SUM(F17:X17)</f>
        <v>10.59</v>
      </c>
      <c r="AA16" s="240">
        <f>SUM(Y16/Z16)*100</f>
        <v>85.080264400377715</v>
      </c>
    </row>
    <row r="17" spans="1:27" ht="15" customHeight="1">
      <c r="A17" s="224"/>
      <c r="B17" s="227"/>
      <c r="C17" s="221"/>
      <c r="D17" s="221"/>
      <c r="E17" s="56" t="s">
        <v>137</v>
      </c>
      <c r="F17" s="57">
        <f>SUM($F$7*F16)</f>
        <v>1.35</v>
      </c>
      <c r="G17" s="57">
        <f>SUM($G$7*G16)</f>
        <v>0</v>
      </c>
      <c r="H17" s="57">
        <f>SUM($H$7*H16)</f>
        <v>0.11</v>
      </c>
      <c r="I17" s="57">
        <f>SUM($I$7*I16)</f>
        <v>0</v>
      </c>
      <c r="J17" s="57">
        <f>SUM($J$7*J16)</f>
        <v>0.02</v>
      </c>
      <c r="K17" s="57">
        <f>SUM($K$7*K16)</f>
        <v>0</v>
      </c>
      <c r="L17" s="57">
        <f>SUM($L$7*L16)</f>
        <v>0.1</v>
      </c>
      <c r="M17" s="58">
        <f>SUM($M$7*M16)</f>
        <v>0.94</v>
      </c>
      <c r="N17" s="58">
        <f>SUM($N$7*N16)</f>
        <v>0.97</v>
      </c>
      <c r="O17" s="58">
        <f>SUM($O$7*O16)</f>
        <v>0</v>
      </c>
      <c r="P17" s="58">
        <f>SUM($P$7*P16)</f>
        <v>0</v>
      </c>
      <c r="Q17" s="58">
        <f>SUM($Q$7*Q16)</f>
        <v>0</v>
      </c>
      <c r="R17" s="58">
        <f>SUM($R$7*R16)</f>
        <v>0</v>
      </c>
      <c r="S17" s="58">
        <f>SUM($S$7*S16)</f>
        <v>2.66</v>
      </c>
      <c r="T17" s="58">
        <f>SUM($T$7*T16)</f>
        <v>4.4399999999999995</v>
      </c>
      <c r="U17" s="65">
        <f>SUM($U$7*U16)</f>
        <v>0</v>
      </c>
      <c r="V17" s="65">
        <f>SUM($V$7*V16)</f>
        <v>0</v>
      </c>
      <c r="W17" s="65">
        <f>SUM($W$7*W16)</f>
        <v>0</v>
      </c>
      <c r="X17" s="65">
        <f>SUM($X$7*X16)</f>
        <v>0</v>
      </c>
      <c r="Y17" s="236"/>
      <c r="Z17" s="238"/>
      <c r="AA17" s="240"/>
    </row>
    <row r="18" spans="1:27" ht="15" customHeight="1">
      <c r="A18" s="224"/>
      <c r="B18" s="227"/>
      <c r="C18" s="221">
        <v>6</v>
      </c>
      <c r="D18" s="221" t="s">
        <v>232</v>
      </c>
      <c r="E18" s="60" t="s">
        <v>15</v>
      </c>
      <c r="F18" s="61">
        <v>0</v>
      </c>
      <c r="G18" s="61">
        <v>1</v>
      </c>
      <c r="H18" s="61">
        <v>0</v>
      </c>
      <c r="I18" s="61">
        <v>1</v>
      </c>
      <c r="J18" s="61">
        <v>0</v>
      </c>
      <c r="K18" s="61">
        <v>1</v>
      </c>
      <c r="L18" s="61">
        <v>1</v>
      </c>
      <c r="M18" s="62">
        <v>2</v>
      </c>
      <c r="N18" s="62">
        <v>0</v>
      </c>
      <c r="O18" s="62">
        <v>1</v>
      </c>
      <c r="P18" s="62">
        <v>0</v>
      </c>
      <c r="Q18" s="62">
        <v>0</v>
      </c>
      <c r="R18" s="62">
        <v>0</v>
      </c>
      <c r="S18" s="62">
        <v>2</v>
      </c>
      <c r="T18" s="62">
        <v>6</v>
      </c>
      <c r="U18" s="64">
        <v>0</v>
      </c>
      <c r="V18" s="64">
        <v>0</v>
      </c>
      <c r="W18" s="64">
        <v>0</v>
      </c>
      <c r="X18" s="64">
        <v>0</v>
      </c>
      <c r="Y18" s="236">
        <f>SUM(M19:T19)</f>
        <v>8.7799999999999994</v>
      </c>
      <c r="Z18" s="238">
        <f>SUM(F19:X19)</f>
        <v>11.09</v>
      </c>
      <c r="AA18" s="240">
        <f>SUM(Y18/Z18)*100</f>
        <v>79.17042380522993</v>
      </c>
    </row>
    <row r="19" spans="1:27" ht="15" customHeight="1">
      <c r="A19" s="224"/>
      <c r="B19" s="227"/>
      <c r="C19" s="221"/>
      <c r="D19" s="221"/>
      <c r="E19" s="56" t="s">
        <v>137</v>
      </c>
      <c r="F19" s="57">
        <f>SUM($F$7*F18)</f>
        <v>0</v>
      </c>
      <c r="G19" s="57">
        <f>SUM($G$7*G18)</f>
        <v>2.02</v>
      </c>
      <c r="H19" s="57">
        <f>SUM($H$7*H18)</f>
        <v>0</v>
      </c>
      <c r="I19" s="57">
        <f>SUM($I$7*I18)</f>
        <v>0.17</v>
      </c>
      <c r="J19" s="57">
        <f>SUM($J$7*J18)</f>
        <v>0</v>
      </c>
      <c r="K19" s="57">
        <f>SUM($K$7*K18)</f>
        <v>0.02</v>
      </c>
      <c r="L19" s="57">
        <f>SUM($L$7*L18)</f>
        <v>0.1</v>
      </c>
      <c r="M19" s="58">
        <f>SUM($M$7*M18)</f>
        <v>0.94</v>
      </c>
      <c r="N19" s="58">
        <f>SUM($N$7*N18)</f>
        <v>0</v>
      </c>
      <c r="O19" s="58">
        <f>SUM($O$7*O18)</f>
        <v>0.74</v>
      </c>
      <c r="P19" s="58">
        <f>SUM($P$7*P18)</f>
        <v>0</v>
      </c>
      <c r="Q19" s="58">
        <f>SUM($Q$7*Q18)</f>
        <v>0</v>
      </c>
      <c r="R19" s="58">
        <f>SUM($R$7*R18)</f>
        <v>0</v>
      </c>
      <c r="S19" s="58">
        <f>SUM($S$7*S18)</f>
        <v>2.66</v>
      </c>
      <c r="T19" s="58">
        <f>SUM($T$7*T18)</f>
        <v>4.4399999999999995</v>
      </c>
      <c r="U19" s="65">
        <f>SUM($U$7*U18)</f>
        <v>0</v>
      </c>
      <c r="V19" s="65">
        <f>SUM($V$7*V18)</f>
        <v>0</v>
      </c>
      <c r="W19" s="65">
        <f>SUM($W$7*W18)</f>
        <v>0</v>
      </c>
      <c r="X19" s="65">
        <f>SUM($X$7*X18)</f>
        <v>0</v>
      </c>
      <c r="Y19" s="236"/>
      <c r="Z19" s="238"/>
      <c r="AA19" s="240"/>
    </row>
    <row r="20" spans="1:27" ht="15" customHeight="1">
      <c r="A20" s="224"/>
      <c r="B20" s="227"/>
      <c r="C20" s="221">
        <v>7</v>
      </c>
      <c r="D20" s="221" t="s">
        <v>205</v>
      </c>
      <c r="E20" s="60" t="s">
        <v>15</v>
      </c>
      <c r="F20" s="61">
        <v>1</v>
      </c>
      <c r="G20" s="61">
        <v>0</v>
      </c>
      <c r="H20" s="61">
        <v>1</v>
      </c>
      <c r="I20" s="61">
        <v>0</v>
      </c>
      <c r="J20" s="61">
        <v>1</v>
      </c>
      <c r="K20" s="61">
        <v>0</v>
      </c>
      <c r="L20" s="61">
        <v>1</v>
      </c>
      <c r="M20" s="62">
        <v>3</v>
      </c>
      <c r="N20" s="62">
        <v>1</v>
      </c>
      <c r="O20" s="62">
        <v>0</v>
      </c>
      <c r="P20" s="62">
        <v>0</v>
      </c>
      <c r="Q20" s="62">
        <v>0</v>
      </c>
      <c r="R20" s="62">
        <v>0</v>
      </c>
      <c r="S20" s="62">
        <v>3</v>
      </c>
      <c r="T20" s="62">
        <v>7</v>
      </c>
      <c r="U20" s="64">
        <v>0</v>
      </c>
      <c r="V20" s="64">
        <v>0</v>
      </c>
      <c r="W20" s="64">
        <v>0</v>
      </c>
      <c r="X20" s="64">
        <v>0</v>
      </c>
      <c r="Y20" s="236">
        <f>SUM(M21:T21)</f>
        <v>11.55</v>
      </c>
      <c r="Z20" s="238">
        <f>SUM(F21:X21)</f>
        <v>13.129999999999999</v>
      </c>
      <c r="AA20" s="240">
        <f>SUM(Y20/Z20)*100</f>
        <v>87.96648895658798</v>
      </c>
    </row>
    <row r="21" spans="1:27" ht="15" customHeight="1">
      <c r="A21" s="224"/>
      <c r="B21" s="227"/>
      <c r="C21" s="221"/>
      <c r="D21" s="221"/>
      <c r="E21" s="56" t="s">
        <v>137</v>
      </c>
      <c r="F21" s="57">
        <f>SUM($F$7*F20)</f>
        <v>1.35</v>
      </c>
      <c r="G21" s="57">
        <f>SUM($G$7*G20)</f>
        <v>0</v>
      </c>
      <c r="H21" s="57">
        <f>SUM($H$7*H20)</f>
        <v>0.11</v>
      </c>
      <c r="I21" s="57">
        <f>SUM($I$7*I20)</f>
        <v>0</v>
      </c>
      <c r="J21" s="57">
        <f>SUM($J$7*J20)</f>
        <v>0.02</v>
      </c>
      <c r="K21" s="57">
        <f>SUM($K$7*K20)</f>
        <v>0</v>
      </c>
      <c r="L21" s="57">
        <f>SUM($L$7*L20)</f>
        <v>0.1</v>
      </c>
      <c r="M21" s="58">
        <f>SUM($M$7*M20)</f>
        <v>1.41</v>
      </c>
      <c r="N21" s="58">
        <f>SUM($N$7*N20)</f>
        <v>0.97</v>
      </c>
      <c r="O21" s="58">
        <f>SUM($O$7*O20)</f>
        <v>0</v>
      </c>
      <c r="P21" s="58">
        <f>SUM($P$7*P20)</f>
        <v>0</v>
      </c>
      <c r="Q21" s="58">
        <f>SUM($Q$7*Q20)</f>
        <v>0</v>
      </c>
      <c r="R21" s="58">
        <f>SUM($R$7*R20)</f>
        <v>0</v>
      </c>
      <c r="S21" s="58">
        <f>SUM($S$7*S20)</f>
        <v>3.99</v>
      </c>
      <c r="T21" s="58">
        <f>SUM($T$7*T20)</f>
        <v>5.18</v>
      </c>
      <c r="U21" s="65">
        <f>SUM($U$7*U20)</f>
        <v>0</v>
      </c>
      <c r="V21" s="65">
        <f>SUM($V$7*V20)</f>
        <v>0</v>
      </c>
      <c r="W21" s="65">
        <f>SUM($W$7*W20)</f>
        <v>0</v>
      </c>
      <c r="X21" s="65">
        <f>SUM($X$7*X20)</f>
        <v>0</v>
      </c>
      <c r="Y21" s="236"/>
      <c r="Z21" s="238"/>
      <c r="AA21" s="240"/>
    </row>
    <row r="22" spans="1:27" ht="15" customHeight="1">
      <c r="A22" s="224"/>
      <c r="B22" s="227"/>
      <c r="C22" s="221">
        <v>8</v>
      </c>
      <c r="D22" s="221" t="s">
        <v>233</v>
      </c>
      <c r="E22" s="60" t="s">
        <v>15</v>
      </c>
      <c r="F22" s="61">
        <v>0</v>
      </c>
      <c r="G22" s="61">
        <v>1</v>
      </c>
      <c r="H22" s="61">
        <v>0</v>
      </c>
      <c r="I22" s="61">
        <v>1</v>
      </c>
      <c r="J22" s="61">
        <v>0</v>
      </c>
      <c r="K22" s="61">
        <v>1</v>
      </c>
      <c r="L22" s="61">
        <v>1</v>
      </c>
      <c r="M22" s="62">
        <v>3</v>
      </c>
      <c r="N22" s="62">
        <v>0</v>
      </c>
      <c r="O22" s="62">
        <v>1</v>
      </c>
      <c r="P22" s="62">
        <v>0</v>
      </c>
      <c r="Q22" s="62">
        <v>0</v>
      </c>
      <c r="R22" s="62">
        <v>0</v>
      </c>
      <c r="S22" s="62">
        <v>3</v>
      </c>
      <c r="T22" s="62">
        <v>7</v>
      </c>
      <c r="U22" s="64">
        <v>0</v>
      </c>
      <c r="V22" s="64">
        <v>0</v>
      </c>
      <c r="W22" s="64">
        <v>0</v>
      </c>
      <c r="X22" s="64">
        <v>0</v>
      </c>
      <c r="Y22" s="236">
        <f>SUM(M23:T23)</f>
        <v>11.32</v>
      </c>
      <c r="Z22" s="238">
        <f>SUM(F23:X23)</f>
        <v>13.629999999999999</v>
      </c>
      <c r="AA22" s="240">
        <f>SUM(Y22/Z22)*100</f>
        <v>83.052090975788701</v>
      </c>
    </row>
    <row r="23" spans="1:27" ht="15" customHeight="1">
      <c r="A23" s="224"/>
      <c r="B23" s="227"/>
      <c r="C23" s="221"/>
      <c r="D23" s="221"/>
      <c r="E23" s="56" t="s">
        <v>137</v>
      </c>
      <c r="F23" s="57">
        <f>SUM($F$7*F22)</f>
        <v>0</v>
      </c>
      <c r="G23" s="57">
        <f>SUM($G$7*G22)</f>
        <v>2.02</v>
      </c>
      <c r="H23" s="57">
        <f>SUM($H$7*H22)</f>
        <v>0</v>
      </c>
      <c r="I23" s="57">
        <f>SUM($I$7*I22)</f>
        <v>0.17</v>
      </c>
      <c r="J23" s="57">
        <f>SUM($J$7*J22)</f>
        <v>0</v>
      </c>
      <c r="K23" s="57">
        <f>SUM($K$7*K22)</f>
        <v>0.02</v>
      </c>
      <c r="L23" s="57">
        <f>SUM($L$7*L22)</f>
        <v>0.1</v>
      </c>
      <c r="M23" s="58">
        <f>SUM($M$7*M22)</f>
        <v>1.41</v>
      </c>
      <c r="N23" s="58">
        <f>SUM($N$7*N22)</f>
        <v>0</v>
      </c>
      <c r="O23" s="58">
        <f>SUM($O$7*O22)</f>
        <v>0.74</v>
      </c>
      <c r="P23" s="58">
        <f>SUM($P$7*P22)</f>
        <v>0</v>
      </c>
      <c r="Q23" s="58">
        <f>SUM($Q$7*Q22)</f>
        <v>0</v>
      </c>
      <c r="R23" s="58">
        <f>SUM($R$7*R22)</f>
        <v>0</v>
      </c>
      <c r="S23" s="58">
        <f>SUM($S$7*S22)</f>
        <v>3.99</v>
      </c>
      <c r="T23" s="58">
        <f>SUM($T$7*T22)</f>
        <v>5.18</v>
      </c>
      <c r="U23" s="65">
        <f>SUM($U$7*U22)</f>
        <v>0</v>
      </c>
      <c r="V23" s="65">
        <f>SUM($V$7*V22)</f>
        <v>0</v>
      </c>
      <c r="W23" s="65">
        <f>SUM($W$7*W22)</f>
        <v>0</v>
      </c>
      <c r="X23" s="65">
        <f>SUM($X$7*X22)</f>
        <v>0</v>
      </c>
      <c r="Y23" s="236"/>
      <c r="Z23" s="238"/>
      <c r="AA23" s="240"/>
    </row>
    <row r="24" spans="1:27" s="40" customFormat="1" ht="15" customHeight="1">
      <c r="A24" s="224"/>
      <c r="B24" s="227"/>
      <c r="C24" s="221">
        <v>9</v>
      </c>
      <c r="D24" s="221" t="s">
        <v>206</v>
      </c>
      <c r="E24" s="60" t="s">
        <v>15</v>
      </c>
      <c r="F24" s="61">
        <v>1</v>
      </c>
      <c r="G24" s="61">
        <v>0</v>
      </c>
      <c r="H24" s="61">
        <v>1</v>
      </c>
      <c r="I24" s="61">
        <v>0</v>
      </c>
      <c r="J24" s="61">
        <v>1</v>
      </c>
      <c r="K24" s="61">
        <v>0</v>
      </c>
      <c r="L24" s="61">
        <v>1</v>
      </c>
      <c r="M24" s="62">
        <v>3</v>
      </c>
      <c r="N24" s="62">
        <v>1</v>
      </c>
      <c r="O24" s="62">
        <v>0</v>
      </c>
      <c r="P24" s="62">
        <v>0</v>
      </c>
      <c r="Q24" s="62">
        <v>0</v>
      </c>
      <c r="R24" s="62">
        <v>0</v>
      </c>
      <c r="S24" s="62">
        <v>3</v>
      </c>
      <c r="T24" s="62">
        <v>6</v>
      </c>
      <c r="U24" s="64">
        <v>0</v>
      </c>
      <c r="V24" s="64">
        <v>0</v>
      </c>
      <c r="W24" s="64">
        <v>0</v>
      </c>
      <c r="X24" s="64">
        <v>0</v>
      </c>
      <c r="Y24" s="236">
        <f>SUM(M25:T25)</f>
        <v>10.809999999999999</v>
      </c>
      <c r="Z24" s="238">
        <f>SUM(F25:X25)</f>
        <v>12.39</v>
      </c>
      <c r="AA24" s="240">
        <f>SUM(Y24/Z24)*100</f>
        <v>87.247780468119444</v>
      </c>
    </row>
    <row r="25" spans="1:27" ht="15" customHeight="1">
      <c r="A25" s="224"/>
      <c r="B25" s="227"/>
      <c r="C25" s="221"/>
      <c r="D25" s="221"/>
      <c r="E25" s="56" t="s">
        <v>137</v>
      </c>
      <c r="F25" s="57">
        <f>SUM($F$7*F24)</f>
        <v>1.35</v>
      </c>
      <c r="G25" s="57">
        <f>SUM($G$7*G24)</f>
        <v>0</v>
      </c>
      <c r="H25" s="57">
        <f>SUM($H$7*H24)</f>
        <v>0.11</v>
      </c>
      <c r="I25" s="57">
        <f>SUM($I$7*I24)</f>
        <v>0</v>
      </c>
      <c r="J25" s="57">
        <f>SUM($J$7*J24)</f>
        <v>0.02</v>
      </c>
      <c r="K25" s="57">
        <f>SUM($K$7*K24)</f>
        <v>0</v>
      </c>
      <c r="L25" s="57">
        <f>SUM($L$7*L24)</f>
        <v>0.1</v>
      </c>
      <c r="M25" s="58">
        <f>SUM($M$7*M24)</f>
        <v>1.41</v>
      </c>
      <c r="N25" s="58">
        <f>SUM($N$7*N24)</f>
        <v>0.97</v>
      </c>
      <c r="O25" s="58">
        <f>SUM($O$7*O24)</f>
        <v>0</v>
      </c>
      <c r="P25" s="58">
        <f>SUM($P$7*P24)</f>
        <v>0</v>
      </c>
      <c r="Q25" s="58">
        <f>SUM($Q$7*Q24)</f>
        <v>0</v>
      </c>
      <c r="R25" s="58">
        <f>SUM($R$7*R24)</f>
        <v>0</v>
      </c>
      <c r="S25" s="58">
        <f>SUM($S$7*S24)</f>
        <v>3.99</v>
      </c>
      <c r="T25" s="58">
        <f>SUM($T$7*T24)</f>
        <v>4.4399999999999995</v>
      </c>
      <c r="U25" s="65">
        <f>SUM($U$7*U24)</f>
        <v>0</v>
      </c>
      <c r="V25" s="65">
        <f>SUM($V$7*V24)</f>
        <v>0</v>
      </c>
      <c r="W25" s="65">
        <f>SUM($W$7*W24)</f>
        <v>0</v>
      </c>
      <c r="X25" s="65">
        <f>SUM($X$7*X24)</f>
        <v>0</v>
      </c>
      <c r="Y25" s="236"/>
      <c r="Z25" s="238"/>
      <c r="AA25" s="240"/>
    </row>
    <row r="26" spans="1:27" ht="15" customHeight="1">
      <c r="A26" s="224"/>
      <c r="B26" s="227"/>
      <c r="C26" s="221">
        <v>10</v>
      </c>
      <c r="D26" s="221" t="s">
        <v>234</v>
      </c>
      <c r="E26" s="60" t="s">
        <v>15</v>
      </c>
      <c r="F26" s="61">
        <v>0</v>
      </c>
      <c r="G26" s="61">
        <v>1</v>
      </c>
      <c r="H26" s="61">
        <v>0</v>
      </c>
      <c r="I26" s="61">
        <v>1</v>
      </c>
      <c r="J26" s="61">
        <v>0</v>
      </c>
      <c r="K26" s="61">
        <v>1</v>
      </c>
      <c r="L26" s="61">
        <v>1</v>
      </c>
      <c r="M26" s="62">
        <v>3</v>
      </c>
      <c r="N26" s="62">
        <v>0</v>
      </c>
      <c r="O26" s="62">
        <v>1</v>
      </c>
      <c r="P26" s="62">
        <v>0</v>
      </c>
      <c r="Q26" s="62">
        <v>0</v>
      </c>
      <c r="R26" s="62">
        <v>0</v>
      </c>
      <c r="S26" s="62">
        <v>3</v>
      </c>
      <c r="T26" s="62">
        <v>6</v>
      </c>
      <c r="U26" s="64">
        <v>0</v>
      </c>
      <c r="V26" s="64">
        <v>0</v>
      </c>
      <c r="W26" s="64">
        <v>0</v>
      </c>
      <c r="X26" s="64">
        <v>0</v>
      </c>
      <c r="Y26" s="236">
        <f>SUM(M27:T27)</f>
        <v>10.58</v>
      </c>
      <c r="Z26" s="238">
        <f>SUM(F27:X27)</f>
        <v>12.889999999999999</v>
      </c>
      <c r="AA26" s="240">
        <f>SUM(Y26/Z26)*100</f>
        <v>82.07913110938712</v>
      </c>
    </row>
    <row r="27" spans="1:27" ht="15" customHeight="1">
      <c r="A27" s="224"/>
      <c r="B27" s="227"/>
      <c r="C27" s="221"/>
      <c r="D27" s="221"/>
      <c r="E27" s="56" t="s">
        <v>137</v>
      </c>
      <c r="F27" s="57">
        <f>SUM($F$7*F26)</f>
        <v>0</v>
      </c>
      <c r="G27" s="57">
        <f>SUM($G$7*G26)</f>
        <v>2.02</v>
      </c>
      <c r="H27" s="57">
        <f>SUM($H$7*H26)</f>
        <v>0</v>
      </c>
      <c r="I27" s="57">
        <f>SUM($I$7*I26)</f>
        <v>0.17</v>
      </c>
      <c r="J27" s="57">
        <f>SUM($J$7*J26)</f>
        <v>0</v>
      </c>
      <c r="K27" s="57">
        <f>SUM($K$7*K26)</f>
        <v>0.02</v>
      </c>
      <c r="L27" s="57">
        <f>SUM($L$7*L26)</f>
        <v>0.1</v>
      </c>
      <c r="M27" s="58">
        <f>SUM($M$7*M26)</f>
        <v>1.41</v>
      </c>
      <c r="N27" s="58">
        <f>SUM($N$7*N26)</f>
        <v>0</v>
      </c>
      <c r="O27" s="58">
        <f>SUM($O$7*O26)</f>
        <v>0.74</v>
      </c>
      <c r="P27" s="58">
        <f>SUM($P$7*P26)</f>
        <v>0</v>
      </c>
      <c r="Q27" s="58">
        <f>SUM($Q$7*Q26)</f>
        <v>0</v>
      </c>
      <c r="R27" s="58">
        <f>SUM($R$7*R26)</f>
        <v>0</v>
      </c>
      <c r="S27" s="58">
        <f>SUM($S$7*S26)</f>
        <v>3.99</v>
      </c>
      <c r="T27" s="58">
        <f>SUM($T$7*T26)</f>
        <v>4.4399999999999995</v>
      </c>
      <c r="U27" s="65">
        <f>SUM($U$7*U26)</f>
        <v>0</v>
      </c>
      <c r="V27" s="65">
        <f>SUM($V$7*V26)</f>
        <v>0</v>
      </c>
      <c r="W27" s="65">
        <f>SUM($W$7*W26)</f>
        <v>0</v>
      </c>
      <c r="X27" s="65">
        <f>SUM($X$7*X26)</f>
        <v>0</v>
      </c>
      <c r="Y27" s="236"/>
      <c r="Z27" s="238"/>
      <c r="AA27" s="240"/>
    </row>
    <row r="28" spans="1:27" ht="15" customHeight="1">
      <c r="A28" s="224"/>
      <c r="B28" s="227"/>
      <c r="C28" s="221">
        <v>11</v>
      </c>
      <c r="D28" s="221" t="s">
        <v>207</v>
      </c>
      <c r="E28" s="60" t="s">
        <v>15</v>
      </c>
      <c r="F28" s="61">
        <v>1</v>
      </c>
      <c r="G28" s="61">
        <v>0</v>
      </c>
      <c r="H28" s="61">
        <v>1</v>
      </c>
      <c r="I28" s="61">
        <v>0</v>
      </c>
      <c r="J28" s="61">
        <v>1</v>
      </c>
      <c r="K28" s="61">
        <v>0</v>
      </c>
      <c r="L28" s="61">
        <v>1</v>
      </c>
      <c r="M28" s="62">
        <v>5</v>
      </c>
      <c r="N28" s="62">
        <v>1</v>
      </c>
      <c r="O28" s="62">
        <v>0</v>
      </c>
      <c r="P28" s="62">
        <v>0</v>
      </c>
      <c r="Q28" s="62">
        <v>0</v>
      </c>
      <c r="R28" s="62">
        <v>0</v>
      </c>
      <c r="S28" s="62">
        <v>5</v>
      </c>
      <c r="T28" s="62">
        <v>7</v>
      </c>
      <c r="U28" s="64">
        <v>0</v>
      </c>
      <c r="V28" s="64">
        <v>0</v>
      </c>
      <c r="W28" s="64">
        <v>0</v>
      </c>
      <c r="X28" s="64">
        <v>0</v>
      </c>
      <c r="Y28" s="236">
        <f>SUM(M29:T29)</f>
        <v>15.149999999999999</v>
      </c>
      <c r="Z28" s="238">
        <f>SUM(F29:X29)</f>
        <v>16.73</v>
      </c>
      <c r="AA28" s="240">
        <f>SUM(Y28/Z28)*100</f>
        <v>90.555887627017327</v>
      </c>
    </row>
    <row r="29" spans="1:27" ht="15" customHeight="1">
      <c r="A29" s="224"/>
      <c r="B29" s="227"/>
      <c r="C29" s="221"/>
      <c r="D29" s="221"/>
      <c r="E29" s="56" t="s">
        <v>137</v>
      </c>
      <c r="F29" s="57">
        <f>SUM($F$7*F28)</f>
        <v>1.35</v>
      </c>
      <c r="G29" s="57">
        <f>SUM($G$7*G28)</f>
        <v>0</v>
      </c>
      <c r="H29" s="57">
        <f>SUM($H$7*H28)</f>
        <v>0.11</v>
      </c>
      <c r="I29" s="57">
        <f>SUM($I$7*I28)</f>
        <v>0</v>
      </c>
      <c r="J29" s="57">
        <f>SUM($J$7*J28)</f>
        <v>0.02</v>
      </c>
      <c r="K29" s="57">
        <f>SUM($K$7*K28)</f>
        <v>0</v>
      </c>
      <c r="L29" s="57">
        <f>SUM($L$7*L28)</f>
        <v>0.1</v>
      </c>
      <c r="M29" s="58">
        <f>SUM($M$7*M28)</f>
        <v>2.3499999999999996</v>
      </c>
      <c r="N29" s="58">
        <f>SUM($N$7*N28)</f>
        <v>0.97</v>
      </c>
      <c r="O29" s="58">
        <f>SUM($O$7*O28)</f>
        <v>0</v>
      </c>
      <c r="P29" s="58">
        <f>SUM($P$7*P28)</f>
        <v>0</v>
      </c>
      <c r="Q29" s="58">
        <f>SUM($Q$7*Q28)</f>
        <v>0</v>
      </c>
      <c r="R29" s="58">
        <f>SUM($R$7*R28)</f>
        <v>0</v>
      </c>
      <c r="S29" s="58">
        <f>SUM($S$7*S28)</f>
        <v>6.65</v>
      </c>
      <c r="T29" s="58">
        <f>SUM($T$7*T28)</f>
        <v>5.18</v>
      </c>
      <c r="U29" s="65">
        <f>SUM($U$7*U28)</f>
        <v>0</v>
      </c>
      <c r="V29" s="65">
        <f>SUM($V$7*V28)</f>
        <v>0</v>
      </c>
      <c r="W29" s="65">
        <f>SUM($W$7*W28)</f>
        <v>0</v>
      </c>
      <c r="X29" s="65">
        <f>SUM($X$7*X28)</f>
        <v>0</v>
      </c>
      <c r="Y29" s="236"/>
      <c r="Z29" s="238"/>
      <c r="AA29" s="240"/>
    </row>
    <row r="30" spans="1:27" ht="15" customHeight="1">
      <c r="A30" s="224"/>
      <c r="B30" s="227"/>
      <c r="C30" s="221">
        <v>12</v>
      </c>
      <c r="D30" s="221" t="s">
        <v>235</v>
      </c>
      <c r="E30" s="60" t="s">
        <v>15</v>
      </c>
      <c r="F30" s="61">
        <v>0</v>
      </c>
      <c r="G30" s="61">
        <v>1</v>
      </c>
      <c r="H30" s="61">
        <v>0</v>
      </c>
      <c r="I30" s="61">
        <v>1</v>
      </c>
      <c r="J30" s="61">
        <v>0</v>
      </c>
      <c r="K30" s="61">
        <v>1</v>
      </c>
      <c r="L30" s="61">
        <v>1</v>
      </c>
      <c r="M30" s="62">
        <v>5</v>
      </c>
      <c r="N30" s="62">
        <v>0</v>
      </c>
      <c r="O30" s="62">
        <v>1</v>
      </c>
      <c r="P30" s="62">
        <v>0</v>
      </c>
      <c r="Q30" s="62">
        <v>0</v>
      </c>
      <c r="R30" s="62">
        <v>0</v>
      </c>
      <c r="S30" s="62">
        <v>5</v>
      </c>
      <c r="T30" s="62">
        <v>7</v>
      </c>
      <c r="U30" s="64">
        <v>0</v>
      </c>
      <c r="V30" s="64">
        <v>0</v>
      </c>
      <c r="W30" s="64">
        <v>0</v>
      </c>
      <c r="X30" s="64">
        <v>0</v>
      </c>
      <c r="Y30" s="236">
        <f>SUM(M31:T31)</f>
        <v>14.92</v>
      </c>
      <c r="Z30" s="238">
        <f>SUM(F31:X31)</f>
        <v>17.23</v>
      </c>
      <c r="AA30" s="240">
        <f>SUM(Y30/Z30)*100</f>
        <v>86.593151479976783</v>
      </c>
    </row>
    <row r="31" spans="1:27" ht="15" customHeight="1">
      <c r="A31" s="224"/>
      <c r="B31" s="227"/>
      <c r="C31" s="221"/>
      <c r="D31" s="221"/>
      <c r="E31" s="56" t="s">
        <v>137</v>
      </c>
      <c r="F31" s="57">
        <f>SUM($F$7*F30)</f>
        <v>0</v>
      </c>
      <c r="G31" s="57">
        <f>SUM($G$7*G30)</f>
        <v>2.02</v>
      </c>
      <c r="H31" s="57">
        <f>SUM($H$7*H30)</f>
        <v>0</v>
      </c>
      <c r="I31" s="57">
        <f>SUM($I$7*I30)</f>
        <v>0.17</v>
      </c>
      <c r="J31" s="57">
        <f>SUM($J$7*J30)</f>
        <v>0</v>
      </c>
      <c r="K31" s="57">
        <f>SUM($K$7*K30)</f>
        <v>0.02</v>
      </c>
      <c r="L31" s="57">
        <f>SUM($L$7*L30)</f>
        <v>0.1</v>
      </c>
      <c r="M31" s="58">
        <f>SUM($M$7*M30)</f>
        <v>2.3499999999999996</v>
      </c>
      <c r="N31" s="58">
        <f>SUM($N$7*N30)</f>
        <v>0</v>
      </c>
      <c r="O31" s="58">
        <f>SUM($O$7*O30)</f>
        <v>0.74</v>
      </c>
      <c r="P31" s="58">
        <f>SUM($P$7*P30)</f>
        <v>0</v>
      </c>
      <c r="Q31" s="58">
        <f>SUM($Q$7*Q30)</f>
        <v>0</v>
      </c>
      <c r="R31" s="58">
        <f>SUM($R$7*R30)</f>
        <v>0</v>
      </c>
      <c r="S31" s="58">
        <f>SUM($S$7*S30)</f>
        <v>6.65</v>
      </c>
      <c r="T31" s="58">
        <f>SUM($T$7*T30)</f>
        <v>5.18</v>
      </c>
      <c r="U31" s="65">
        <f>SUM($U$7*U30)</f>
        <v>0</v>
      </c>
      <c r="V31" s="65">
        <f>SUM($V$7*V30)</f>
        <v>0</v>
      </c>
      <c r="W31" s="65">
        <f>SUM($W$7*W30)</f>
        <v>0</v>
      </c>
      <c r="X31" s="65">
        <f>SUM($X$7*X30)</f>
        <v>0</v>
      </c>
      <c r="Y31" s="236"/>
      <c r="Z31" s="238"/>
      <c r="AA31" s="240"/>
    </row>
    <row r="32" spans="1:27" s="40" customFormat="1" ht="15" customHeight="1">
      <c r="A32" s="224"/>
      <c r="B32" s="227"/>
      <c r="C32" s="221">
        <v>13</v>
      </c>
      <c r="D32" s="221" t="s">
        <v>208</v>
      </c>
      <c r="E32" s="60" t="s">
        <v>15</v>
      </c>
      <c r="F32" s="61">
        <v>1</v>
      </c>
      <c r="G32" s="61">
        <v>0</v>
      </c>
      <c r="H32" s="61">
        <v>1</v>
      </c>
      <c r="I32" s="61">
        <v>0</v>
      </c>
      <c r="J32" s="61">
        <v>1</v>
      </c>
      <c r="K32" s="61">
        <v>0</v>
      </c>
      <c r="L32" s="61">
        <v>1</v>
      </c>
      <c r="M32" s="62">
        <v>7</v>
      </c>
      <c r="N32" s="62">
        <v>1</v>
      </c>
      <c r="O32" s="62">
        <v>0</v>
      </c>
      <c r="P32" s="62">
        <v>0</v>
      </c>
      <c r="Q32" s="62">
        <v>0</v>
      </c>
      <c r="R32" s="62">
        <v>0</v>
      </c>
      <c r="S32" s="62">
        <v>7</v>
      </c>
      <c r="T32" s="62">
        <v>8</v>
      </c>
      <c r="U32" s="64">
        <v>0</v>
      </c>
      <c r="V32" s="64">
        <v>0</v>
      </c>
      <c r="W32" s="64">
        <v>0</v>
      </c>
      <c r="X32" s="64">
        <v>0</v>
      </c>
      <c r="Y32" s="236">
        <f>SUM(M33:T33)</f>
        <v>19.490000000000002</v>
      </c>
      <c r="Z32" s="238">
        <f>SUM(F33:X33)</f>
        <v>21.07</v>
      </c>
      <c r="AA32" s="240">
        <f>SUM(Y32/Z32)*100</f>
        <v>92.501186521120076</v>
      </c>
    </row>
    <row r="33" spans="1:27" ht="15" customHeight="1">
      <c r="A33" s="224"/>
      <c r="B33" s="227"/>
      <c r="C33" s="221"/>
      <c r="D33" s="221"/>
      <c r="E33" s="56" t="s">
        <v>137</v>
      </c>
      <c r="F33" s="57">
        <f>SUM($F$7*F32)</f>
        <v>1.35</v>
      </c>
      <c r="G33" s="57">
        <f>SUM($G$7*G32)</f>
        <v>0</v>
      </c>
      <c r="H33" s="57">
        <f>SUM($H$7*H32)</f>
        <v>0.11</v>
      </c>
      <c r="I33" s="57">
        <f>SUM($I$7*I32)</f>
        <v>0</v>
      </c>
      <c r="J33" s="57">
        <f>SUM($J$7*J32)</f>
        <v>0.02</v>
      </c>
      <c r="K33" s="57">
        <f>SUM($K$7*K32)</f>
        <v>0</v>
      </c>
      <c r="L33" s="57">
        <f>SUM($L$7*L32)</f>
        <v>0.1</v>
      </c>
      <c r="M33" s="58">
        <f>SUM($M$7*M32)</f>
        <v>3.29</v>
      </c>
      <c r="N33" s="58">
        <f>SUM($N$7*N32)</f>
        <v>0.97</v>
      </c>
      <c r="O33" s="58">
        <f>SUM($O$7*O32)</f>
        <v>0</v>
      </c>
      <c r="P33" s="58">
        <f>SUM($P$7*P32)</f>
        <v>0</v>
      </c>
      <c r="Q33" s="58">
        <f>SUM($Q$7*Q32)</f>
        <v>0</v>
      </c>
      <c r="R33" s="58">
        <f>SUM($R$7*R32)</f>
        <v>0</v>
      </c>
      <c r="S33" s="58">
        <f>SUM($S$7*S32)</f>
        <v>9.31</v>
      </c>
      <c r="T33" s="58">
        <f>SUM($T$7*T32)</f>
        <v>5.92</v>
      </c>
      <c r="U33" s="65">
        <f>SUM($U$7*U32)</f>
        <v>0</v>
      </c>
      <c r="V33" s="65">
        <f>SUM($V$7*V32)</f>
        <v>0</v>
      </c>
      <c r="W33" s="65">
        <f>SUM($W$7*W32)</f>
        <v>0</v>
      </c>
      <c r="X33" s="65">
        <f>SUM($X$7*X32)</f>
        <v>0</v>
      </c>
      <c r="Y33" s="236"/>
      <c r="Z33" s="238"/>
      <c r="AA33" s="240"/>
    </row>
    <row r="34" spans="1:27" ht="15" customHeight="1">
      <c r="A34" s="224"/>
      <c r="B34" s="227"/>
      <c r="C34" s="221">
        <v>14</v>
      </c>
      <c r="D34" s="221" t="s">
        <v>236</v>
      </c>
      <c r="E34" s="60" t="s">
        <v>15</v>
      </c>
      <c r="F34" s="61">
        <v>0</v>
      </c>
      <c r="G34" s="61">
        <v>1</v>
      </c>
      <c r="H34" s="61">
        <v>0</v>
      </c>
      <c r="I34" s="61">
        <v>1</v>
      </c>
      <c r="J34" s="61">
        <v>0</v>
      </c>
      <c r="K34" s="61">
        <v>1</v>
      </c>
      <c r="L34" s="61">
        <v>1</v>
      </c>
      <c r="M34" s="62">
        <v>7</v>
      </c>
      <c r="N34" s="62">
        <v>0</v>
      </c>
      <c r="O34" s="62">
        <v>1</v>
      </c>
      <c r="P34" s="62">
        <v>0</v>
      </c>
      <c r="Q34" s="62">
        <v>0</v>
      </c>
      <c r="R34" s="62">
        <v>0</v>
      </c>
      <c r="S34" s="62">
        <v>7</v>
      </c>
      <c r="T34" s="62">
        <v>8</v>
      </c>
      <c r="U34" s="64">
        <v>0</v>
      </c>
      <c r="V34" s="64">
        <v>0</v>
      </c>
      <c r="W34" s="64">
        <v>0</v>
      </c>
      <c r="X34" s="64">
        <v>0</v>
      </c>
      <c r="Y34" s="236">
        <f>SUM(M35:T35)</f>
        <v>19.259999999999998</v>
      </c>
      <c r="Z34" s="238">
        <f>SUM(F35:X35)</f>
        <v>21.57</v>
      </c>
      <c r="AA34" s="240">
        <f>SUM(Y34/Z34)*100</f>
        <v>89.290681502086215</v>
      </c>
    </row>
    <row r="35" spans="1:27" ht="15" customHeight="1">
      <c r="A35" s="224"/>
      <c r="B35" s="227"/>
      <c r="C35" s="221"/>
      <c r="D35" s="221"/>
      <c r="E35" s="56" t="s">
        <v>137</v>
      </c>
      <c r="F35" s="57">
        <f>SUM($F$7*F34)</f>
        <v>0</v>
      </c>
      <c r="G35" s="57">
        <f>SUM($G$7*G34)</f>
        <v>2.02</v>
      </c>
      <c r="H35" s="57">
        <f>SUM($H$7*H34)</f>
        <v>0</v>
      </c>
      <c r="I35" s="57">
        <f>SUM($I$7*I34)</f>
        <v>0.17</v>
      </c>
      <c r="J35" s="57">
        <f>SUM($J$7*J34)</f>
        <v>0</v>
      </c>
      <c r="K35" s="57">
        <f>SUM($K$7*K34)</f>
        <v>0.02</v>
      </c>
      <c r="L35" s="57">
        <f>SUM($L$7*L34)</f>
        <v>0.1</v>
      </c>
      <c r="M35" s="58">
        <f>SUM($M$7*M34)</f>
        <v>3.29</v>
      </c>
      <c r="N35" s="58">
        <f>SUM($N$7*N34)</f>
        <v>0</v>
      </c>
      <c r="O35" s="58">
        <f>SUM($O$7*O34)</f>
        <v>0.74</v>
      </c>
      <c r="P35" s="58">
        <f>SUM($P$7*P34)</f>
        <v>0</v>
      </c>
      <c r="Q35" s="58">
        <f>SUM($Q$7*Q34)</f>
        <v>0</v>
      </c>
      <c r="R35" s="58">
        <f>SUM($R$7*R34)</f>
        <v>0</v>
      </c>
      <c r="S35" s="58">
        <f>SUM($S$7*S34)</f>
        <v>9.31</v>
      </c>
      <c r="T35" s="58">
        <f>SUM($T$7*T34)</f>
        <v>5.92</v>
      </c>
      <c r="U35" s="65">
        <f>SUM($U$7*U34)</f>
        <v>0</v>
      </c>
      <c r="V35" s="65">
        <f>SUM($V$7*V34)</f>
        <v>0</v>
      </c>
      <c r="W35" s="65">
        <f>SUM($W$7*W34)</f>
        <v>0</v>
      </c>
      <c r="X35" s="65">
        <f>SUM($X$7*X34)</f>
        <v>0</v>
      </c>
      <c r="Y35" s="236"/>
      <c r="Z35" s="238"/>
      <c r="AA35" s="240"/>
    </row>
    <row r="36" spans="1:27" ht="15" customHeight="1">
      <c r="A36" s="224"/>
      <c r="B36" s="227"/>
      <c r="C36" s="221">
        <v>15</v>
      </c>
      <c r="D36" s="221" t="s">
        <v>209</v>
      </c>
      <c r="E36" s="60" t="s">
        <v>15</v>
      </c>
      <c r="F36" s="61">
        <v>1</v>
      </c>
      <c r="G36" s="61">
        <v>0</v>
      </c>
      <c r="H36" s="61">
        <v>1</v>
      </c>
      <c r="I36" s="61">
        <v>0</v>
      </c>
      <c r="J36" s="61">
        <v>1</v>
      </c>
      <c r="K36" s="61">
        <v>0</v>
      </c>
      <c r="L36" s="61">
        <v>1</v>
      </c>
      <c r="M36" s="62">
        <v>8</v>
      </c>
      <c r="N36" s="62">
        <v>1</v>
      </c>
      <c r="O36" s="62">
        <v>0</v>
      </c>
      <c r="P36" s="62">
        <v>0</v>
      </c>
      <c r="Q36" s="62">
        <v>0</v>
      </c>
      <c r="R36" s="62">
        <v>0</v>
      </c>
      <c r="S36" s="62">
        <v>8</v>
      </c>
      <c r="T36" s="62">
        <v>8</v>
      </c>
      <c r="U36" s="64">
        <v>0</v>
      </c>
      <c r="V36" s="64">
        <v>0</v>
      </c>
      <c r="W36" s="64">
        <v>0</v>
      </c>
      <c r="X36" s="64">
        <v>0</v>
      </c>
      <c r="Y36" s="236">
        <f>SUM(M37:T37)</f>
        <v>21.29</v>
      </c>
      <c r="Z36" s="238">
        <f>SUM(F37:X37)</f>
        <v>22.869999999999997</v>
      </c>
      <c r="AA36" s="240">
        <f>SUM(Y36/Z36)*100</f>
        <v>93.091386095321397</v>
      </c>
    </row>
    <row r="37" spans="1:27" ht="15" customHeight="1">
      <c r="A37" s="224"/>
      <c r="B37" s="227"/>
      <c r="C37" s="221"/>
      <c r="D37" s="221"/>
      <c r="E37" s="56" t="s">
        <v>137</v>
      </c>
      <c r="F37" s="57">
        <f>SUM($F$7*F36)</f>
        <v>1.35</v>
      </c>
      <c r="G37" s="57">
        <f>SUM($G$7*G36)</f>
        <v>0</v>
      </c>
      <c r="H37" s="57">
        <f>SUM($H$7*H36)</f>
        <v>0.11</v>
      </c>
      <c r="I37" s="57">
        <f>SUM($I$7*I36)</f>
        <v>0</v>
      </c>
      <c r="J37" s="57">
        <f>SUM($J$7*J36)</f>
        <v>0.02</v>
      </c>
      <c r="K37" s="57">
        <f>SUM($K$7*K36)</f>
        <v>0</v>
      </c>
      <c r="L37" s="57">
        <f>SUM($L$7*L36)</f>
        <v>0.1</v>
      </c>
      <c r="M37" s="58">
        <f>SUM($M$7*M36)</f>
        <v>3.76</v>
      </c>
      <c r="N37" s="58">
        <f>SUM($N$7*N36)</f>
        <v>0.97</v>
      </c>
      <c r="O37" s="58">
        <f>SUM($O$7*O36)</f>
        <v>0</v>
      </c>
      <c r="P37" s="58">
        <f>SUM($P$7*P36)</f>
        <v>0</v>
      </c>
      <c r="Q37" s="58">
        <f>SUM($Q$7*Q36)</f>
        <v>0</v>
      </c>
      <c r="R37" s="58">
        <f>SUM($R$7*R36)</f>
        <v>0</v>
      </c>
      <c r="S37" s="58">
        <f>SUM($S$7*S36)</f>
        <v>10.64</v>
      </c>
      <c r="T37" s="58">
        <f>SUM($T$7*T36)</f>
        <v>5.92</v>
      </c>
      <c r="U37" s="65">
        <f>SUM($U$7*U36)</f>
        <v>0</v>
      </c>
      <c r="V37" s="65">
        <f>SUM($V$7*V36)</f>
        <v>0</v>
      </c>
      <c r="W37" s="65">
        <f>SUM($W$7*W36)</f>
        <v>0</v>
      </c>
      <c r="X37" s="65">
        <f>SUM($X$7*X36)</f>
        <v>0</v>
      </c>
      <c r="Y37" s="236"/>
      <c r="Z37" s="238"/>
      <c r="AA37" s="240"/>
    </row>
    <row r="38" spans="1:27" ht="15" customHeight="1">
      <c r="A38" s="224"/>
      <c r="B38" s="227"/>
      <c r="C38" s="221">
        <v>16</v>
      </c>
      <c r="D38" s="221" t="s">
        <v>237</v>
      </c>
      <c r="E38" s="60" t="s">
        <v>15</v>
      </c>
      <c r="F38" s="61">
        <v>0</v>
      </c>
      <c r="G38" s="61">
        <v>1</v>
      </c>
      <c r="H38" s="61">
        <v>0</v>
      </c>
      <c r="I38" s="61">
        <v>1</v>
      </c>
      <c r="J38" s="61">
        <v>0</v>
      </c>
      <c r="K38" s="61">
        <v>1</v>
      </c>
      <c r="L38" s="61">
        <v>1</v>
      </c>
      <c r="M38" s="62">
        <v>8</v>
      </c>
      <c r="N38" s="62">
        <v>0</v>
      </c>
      <c r="O38" s="62">
        <v>1</v>
      </c>
      <c r="P38" s="62">
        <v>0</v>
      </c>
      <c r="Q38" s="62">
        <v>0</v>
      </c>
      <c r="R38" s="62">
        <v>0</v>
      </c>
      <c r="S38" s="62">
        <v>8</v>
      </c>
      <c r="T38" s="62">
        <v>8</v>
      </c>
      <c r="U38" s="64">
        <v>0</v>
      </c>
      <c r="V38" s="64">
        <v>0</v>
      </c>
      <c r="W38" s="64">
        <v>0</v>
      </c>
      <c r="X38" s="64">
        <v>0</v>
      </c>
      <c r="Y38" s="236">
        <f>SUM(M39:T39)</f>
        <v>21.060000000000002</v>
      </c>
      <c r="Z38" s="238">
        <f>SUM(F39:X39)</f>
        <v>23.370000000000005</v>
      </c>
      <c r="AA38" s="240">
        <f>SUM(Y38/Z38)*100</f>
        <v>90.115532734274709</v>
      </c>
    </row>
    <row r="39" spans="1:27" ht="15" customHeight="1">
      <c r="A39" s="224"/>
      <c r="B39" s="227"/>
      <c r="C39" s="221"/>
      <c r="D39" s="221"/>
      <c r="E39" s="56" t="s">
        <v>137</v>
      </c>
      <c r="F39" s="57">
        <f>SUM($F$7*F38)</f>
        <v>0</v>
      </c>
      <c r="G39" s="57">
        <f>SUM($G$7*G38)</f>
        <v>2.02</v>
      </c>
      <c r="H39" s="57">
        <f>SUM($H$7*H38)</f>
        <v>0</v>
      </c>
      <c r="I39" s="57">
        <f>SUM($I$7*I38)</f>
        <v>0.17</v>
      </c>
      <c r="J39" s="57">
        <f>SUM($J$7*J38)</f>
        <v>0</v>
      </c>
      <c r="K39" s="57">
        <f>SUM($K$7*K38)</f>
        <v>0.02</v>
      </c>
      <c r="L39" s="57">
        <f>SUM($L$7*L38)</f>
        <v>0.1</v>
      </c>
      <c r="M39" s="58">
        <f>SUM($M$7*M38)</f>
        <v>3.76</v>
      </c>
      <c r="N39" s="58">
        <f>SUM($N$7*N38)</f>
        <v>0</v>
      </c>
      <c r="O39" s="58">
        <f>SUM($O$7*O38)</f>
        <v>0.74</v>
      </c>
      <c r="P39" s="58">
        <f>SUM($P$7*P38)</f>
        <v>0</v>
      </c>
      <c r="Q39" s="58">
        <f>SUM($Q$7*Q38)</f>
        <v>0</v>
      </c>
      <c r="R39" s="58">
        <f>SUM($R$7*R38)</f>
        <v>0</v>
      </c>
      <c r="S39" s="58">
        <f>SUM($S$7*S38)</f>
        <v>10.64</v>
      </c>
      <c r="T39" s="58">
        <f>SUM($T$7*T38)</f>
        <v>5.92</v>
      </c>
      <c r="U39" s="65">
        <f>SUM($U$7*U38)</f>
        <v>0</v>
      </c>
      <c r="V39" s="65">
        <f>SUM($V$7*V38)</f>
        <v>0</v>
      </c>
      <c r="W39" s="65">
        <f>SUM($W$7*W38)</f>
        <v>0</v>
      </c>
      <c r="X39" s="65">
        <f>SUM($X$7*X38)</f>
        <v>0</v>
      </c>
      <c r="Y39" s="236"/>
      <c r="Z39" s="238"/>
      <c r="AA39" s="240"/>
    </row>
    <row r="40" spans="1:27" s="40" customFormat="1" ht="15" customHeight="1">
      <c r="A40" s="224"/>
      <c r="B40" s="227"/>
      <c r="C40" s="221">
        <v>17</v>
      </c>
      <c r="D40" s="221" t="s">
        <v>210</v>
      </c>
      <c r="E40" s="60" t="s">
        <v>15</v>
      </c>
      <c r="F40" s="61">
        <v>1</v>
      </c>
      <c r="G40" s="61">
        <v>0</v>
      </c>
      <c r="H40" s="61">
        <v>1</v>
      </c>
      <c r="I40" s="61">
        <v>0</v>
      </c>
      <c r="J40" s="61">
        <v>1</v>
      </c>
      <c r="K40" s="61">
        <v>0</v>
      </c>
      <c r="L40" s="61">
        <v>1</v>
      </c>
      <c r="M40" s="62">
        <v>11</v>
      </c>
      <c r="N40" s="62">
        <v>1</v>
      </c>
      <c r="O40" s="62">
        <v>0</v>
      </c>
      <c r="P40" s="62">
        <v>0</v>
      </c>
      <c r="Q40" s="62">
        <v>0</v>
      </c>
      <c r="R40" s="62">
        <v>0</v>
      </c>
      <c r="S40" s="62">
        <v>11</v>
      </c>
      <c r="T40" s="62">
        <v>9</v>
      </c>
      <c r="U40" s="64">
        <v>0</v>
      </c>
      <c r="V40" s="64">
        <v>0</v>
      </c>
      <c r="W40" s="64">
        <v>0</v>
      </c>
      <c r="X40" s="64">
        <v>0</v>
      </c>
      <c r="Y40" s="236">
        <f>SUM(M41:T41)</f>
        <v>27.43</v>
      </c>
      <c r="Z40" s="238">
        <f>SUM(F41:X41)</f>
        <v>29.01</v>
      </c>
      <c r="AA40" s="240">
        <f>SUM(Y40/Z40)*100</f>
        <v>94.553602206135807</v>
      </c>
    </row>
    <row r="41" spans="1:27" ht="15" customHeight="1">
      <c r="A41" s="224"/>
      <c r="B41" s="227"/>
      <c r="C41" s="221"/>
      <c r="D41" s="221"/>
      <c r="E41" s="56" t="s">
        <v>137</v>
      </c>
      <c r="F41" s="57">
        <f>SUM($F$7*F40)</f>
        <v>1.35</v>
      </c>
      <c r="G41" s="57">
        <f>SUM($G$7*G40)</f>
        <v>0</v>
      </c>
      <c r="H41" s="57">
        <f>SUM($H$7*H40)</f>
        <v>0.11</v>
      </c>
      <c r="I41" s="57">
        <f>SUM($I$7*I40)</f>
        <v>0</v>
      </c>
      <c r="J41" s="57">
        <f>SUM($J$7*J40)</f>
        <v>0.02</v>
      </c>
      <c r="K41" s="57">
        <f>SUM($K$7*K40)</f>
        <v>0</v>
      </c>
      <c r="L41" s="57">
        <f>SUM($L$7*L40)</f>
        <v>0.1</v>
      </c>
      <c r="M41" s="58">
        <f>SUM($M$7*M40)</f>
        <v>5.17</v>
      </c>
      <c r="N41" s="58">
        <f>SUM($N$7*N40)</f>
        <v>0.97</v>
      </c>
      <c r="O41" s="58">
        <f>SUM($O$7*O40)</f>
        <v>0</v>
      </c>
      <c r="P41" s="58">
        <f>SUM($P$7*P40)</f>
        <v>0</v>
      </c>
      <c r="Q41" s="58">
        <f>SUM($Q$7*Q40)</f>
        <v>0</v>
      </c>
      <c r="R41" s="58">
        <f>SUM($R$7*R40)</f>
        <v>0</v>
      </c>
      <c r="S41" s="58">
        <f>SUM($S$7*S40)</f>
        <v>14.63</v>
      </c>
      <c r="T41" s="58">
        <f>SUM($T$7*T40)</f>
        <v>6.66</v>
      </c>
      <c r="U41" s="65">
        <f>SUM($U$7*U40)</f>
        <v>0</v>
      </c>
      <c r="V41" s="65">
        <f>SUM($V$7*V40)</f>
        <v>0</v>
      </c>
      <c r="W41" s="65">
        <f>SUM($W$7*W40)</f>
        <v>0</v>
      </c>
      <c r="X41" s="65">
        <f>SUM($X$7*X40)</f>
        <v>0</v>
      </c>
      <c r="Y41" s="236"/>
      <c r="Z41" s="238"/>
      <c r="AA41" s="240"/>
    </row>
    <row r="42" spans="1:27" ht="15" customHeight="1">
      <c r="A42" s="224"/>
      <c r="B42" s="227"/>
      <c r="C42" s="221">
        <v>18</v>
      </c>
      <c r="D42" s="221" t="s">
        <v>238</v>
      </c>
      <c r="E42" s="60" t="s">
        <v>15</v>
      </c>
      <c r="F42" s="61">
        <v>0</v>
      </c>
      <c r="G42" s="61">
        <v>1</v>
      </c>
      <c r="H42" s="61">
        <v>0</v>
      </c>
      <c r="I42" s="61">
        <v>1</v>
      </c>
      <c r="J42" s="61">
        <v>0</v>
      </c>
      <c r="K42" s="61">
        <v>1</v>
      </c>
      <c r="L42" s="61">
        <v>1</v>
      </c>
      <c r="M42" s="62">
        <v>11</v>
      </c>
      <c r="N42" s="62">
        <v>0</v>
      </c>
      <c r="O42" s="62">
        <v>1</v>
      </c>
      <c r="P42" s="62">
        <v>0</v>
      </c>
      <c r="Q42" s="62">
        <v>0</v>
      </c>
      <c r="R42" s="62">
        <v>0</v>
      </c>
      <c r="S42" s="62">
        <v>11</v>
      </c>
      <c r="T42" s="62">
        <v>9</v>
      </c>
      <c r="U42" s="64">
        <v>0</v>
      </c>
      <c r="V42" s="64">
        <v>0</v>
      </c>
      <c r="W42" s="64">
        <v>0</v>
      </c>
      <c r="X42" s="64">
        <v>0</v>
      </c>
      <c r="Y42" s="236">
        <f>SUM(M43:T43)</f>
        <v>27.2</v>
      </c>
      <c r="Z42" s="238">
        <f>SUM(F43:X43)</f>
        <v>29.51</v>
      </c>
      <c r="AA42" s="240">
        <f>SUM(Y42/Z42)*100</f>
        <v>92.172145035581153</v>
      </c>
    </row>
    <row r="43" spans="1:27" ht="15" customHeight="1">
      <c r="A43" s="224"/>
      <c r="B43" s="227"/>
      <c r="C43" s="221"/>
      <c r="D43" s="221"/>
      <c r="E43" s="56" t="s">
        <v>137</v>
      </c>
      <c r="F43" s="57">
        <f>SUM($F$7*F42)</f>
        <v>0</v>
      </c>
      <c r="G43" s="57">
        <f>SUM($G$7*G42)</f>
        <v>2.02</v>
      </c>
      <c r="H43" s="57">
        <f>SUM($H$7*H42)</f>
        <v>0</v>
      </c>
      <c r="I43" s="57">
        <f>SUM($I$7*I42)</f>
        <v>0.17</v>
      </c>
      <c r="J43" s="57">
        <f>SUM($J$7*J42)</f>
        <v>0</v>
      </c>
      <c r="K43" s="57">
        <f>SUM($K$7*K42)</f>
        <v>0.02</v>
      </c>
      <c r="L43" s="57">
        <f>SUM($L$7*L42)</f>
        <v>0.1</v>
      </c>
      <c r="M43" s="58">
        <f>SUM($M$7*M42)</f>
        <v>5.17</v>
      </c>
      <c r="N43" s="58">
        <f>SUM($N$7*N42)</f>
        <v>0</v>
      </c>
      <c r="O43" s="58">
        <f>SUM($O$7*O42)</f>
        <v>0.74</v>
      </c>
      <c r="P43" s="58">
        <f>SUM($P$7*P42)</f>
        <v>0</v>
      </c>
      <c r="Q43" s="58">
        <f>SUM($Q$7*Q42)</f>
        <v>0</v>
      </c>
      <c r="R43" s="58">
        <f>SUM($R$7*R42)</f>
        <v>0</v>
      </c>
      <c r="S43" s="58">
        <f>SUM($S$7*S42)</f>
        <v>14.63</v>
      </c>
      <c r="T43" s="58">
        <f>SUM($T$7*T42)</f>
        <v>6.66</v>
      </c>
      <c r="U43" s="65">
        <f>SUM($U$7*U42)</f>
        <v>0</v>
      </c>
      <c r="V43" s="65">
        <f>SUM($V$7*V42)</f>
        <v>0</v>
      </c>
      <c r="W43" s="65">
        <f>SUM($W$7*W42)</f>
        <v>0</v>
      </c>
      <c r="X43" s="65">
        <f>SUM($X$7*X42)</f>
        <v>0</v>
      </c>
      <c r="Y43" s="236"/>
      <c r="Z43" s="238"/>
      <c r="AA43" s="240"/>
    </row>
    <row r="44" spans="1:27" ht="15" customHeight="1">
      <c r="A44" s="224"/>
      <c r="B44" s="221" t="s">
        <v>138</v>
      </c>
      <c r="C44" s="221">
        <v>19</v>
      </c>
      <c r="D44" s="221" t="s">
        <v>211</v>
      </c>
      <c r="E44" s="60" t="s">
        <v>15</v>
      </c>
      <c r="F44" s="61">
        <v>1</v>
      </c>
      <c r="G44" s="61">
        <v>0</v>
      </c>
      <c r="H44" s="61">
        <v>1</v>
      </c>
      <c r="I44" s="61">
        <v>0</v>
      </c>
      <c r="J44" s="61">
        <v>1</v>
      </c>
      <c r="K44" s="61">
        <v>0</v>
      </c>
      <c r="L44" s="61">
        <v>1</v>
      </c>
      <c r="M44" s="62">
        <v>2</v>
      </c>
      <c r="N44" s="62">
        <v>1</v>
      </c>
      <c r="O44" s="62">
        <v>0</v>
      </c>
      <c r="P44" s="62">
        <v>0</v>
      </c>
      <c r="Q44" s="62">
        <v>0</v>
      </c>
      <c r="R44" s="62">
        <v>0</v>
      </c>
      <c r="S44" s="62">
        <v>2</v>
      </c>
      <c r="T44" s="62">
        <v>6</v>
      </c>
      <c r="U44" s="64">
        <v>0</v>
      </c>
      <c r="V44" s="64">
        <v>0</v>
      </c>
      <c r="W44" s="64">
        <v>0</v>
      </c>
      <c r="X44" s="64">
        <v>0</v>
      </c>
      <c r="Y44" s="236">
        <f>SUM(M45:T45)</f>
        <v>9.01</v>
      </c>
      <c r="Z44" s="238">
        <f>SUM(F45:X45)</f>
        <v>10.59</v>
      </c>
      <c r="AA44" s="240">
        <f>SUM(Y44/Z44)*100</f>
        <v>85.080264400377715</v>
      </c>
    </row>
    <row r="45" spans="1:27" ht="15" customHeight="1">
      <c r="A45" s="224"/>
      <c r="B45" s="221"/>
      <c r="C45" s="221"/>
      <c r="D45" s="221"/>
      <c r="E45" s="56" t="s">
        <v>137</v>
      </c>
      <c r="F45" s="57">
        <f>SUM($F$7*F44)</f>
        <v>1.35</v>
      </c>
      <c r="G45" s="57">
        <f>SUM($G$7*G44)</f>
        <v>0</v>
      </c>
      <c r="H45" s="57">
        <f>SUM($H$7*H44)</f>
        <v>0.11</v>
      </c>
      <c r="I45" s="57">
        <f>SUM($I$7*I44)</f>
        <v>0</v>
      </c>
      <c r="J45" s="57">
        <f>SUM($J$7*J44)</f>
        <v>0.02</v>
      </c>
      <c r="K45" s="57">
        <f>SUM($K$7*K44)</f>
        <v>0</v>
      </c>
      <c r="L45" s="57">
        <f>SUM($L$7*L44)</f>
        <v>0.1</v>
      </c>
      <c r="M45" s="58">
        <f>SUM($M$7*M44)</f>
        <v>0.94</v>
      </c>
      <c r="N45" s="58">
        <f>SUM($N$7*N44)</f>
        <v>0.97</v>
      </c>
      <c r="O45" s="58">
        <f>SUM($O$7*O44)</f>
        <v>0</v>
      </c>
      <c r="P45" s="58">
        <f>SUM($P$7*P44)</f>
        <v>0</v>
      </c>
      <c r="Q45" s="58">
        <f>SUM($Q$7*Q44)</f>
        <v>0</v>
      </c>
      <c r="R45" s="58">
        <f>SUM($R$7*R44)</f>
        <v>0</v>
      </c>
      <c r="S45" s="58">
        <f>SUM($S$7*S44)</f>
        <v>2.66</v>
      </c>
      <c r="T45" s="58">
        <f>SUM($T$7*T44)</f>
        <v>4.4399999999999995</v>
      </c>
      <c r="U45" s="65">
        <f>SUM($U$7*U44)</f>
        <v>0</v>
      </c>
      <c r="V45" s="65">
        <f>SUM($V$7*V44)</f>
        <v>0</v>
      </c>
      <c r="W45" s="65">
        <f>SUM($W$7*W44)</f>
        <v>0</v>
      </c>
      <c r="X45" s="65">
        <f>SUM($X$7*X44)</f>
        <v>0</v>
      </c>
      <c r="Y45" s="236"/>
      <c r="Z45" s="238"/>
      <c r="AA45" s="240"/>
    </row>
    <row r="46" spans="1:27" ht="15" customHeight="1">
      <c r="A46" s="224"/>
      <c r="B46" s="221"/>
      <c r="C46" s="221">
        <v>20</v>
      </c>
      <c r="D46" s="221" t="s">
        <v>239</v>
      </c>
      <c r="E46" s="60" t="s">
        <v>15</v>
      </c>
      <c r="F46" s="61">
        <v>0</v>
      </c>
      <c r="G46" s="61">
        <v>1</v>
      </c>
      <c r="H46" s="61">
        <v>0</v>
      </c>
      <c r="I46" s="61">
        <v>1</v>
      </c>
      <c r="J46" s="61">
        <v>0</v>
      </c>
      <c r="K46" s="61">
        <v>1</v>
      </c>
      <c r="L46" s="61">
        <v>1</v>
      </c>
      <c r="M46" s="62">
        <v>2</v>
      </c>
      <c r="N46" s="62">
        <v>0</v>
      </c>
      <c r="O46" s="62">
        <v>1</v>
      </c>
      <c r="P46" s="62">
        <v>0</v>
      </c>
      <c r="Q46" s="62">
        <v>0</v>
      </c>
      <c r="R46" s="62">
        <v>0</v>
      </c>
      <c r="S46" s="62">
        <v>2</v>
      </c>
      <c r="T46" s="62">
        <v>6</v>
      </c>
      <c r="U46" s="64">
        <v>0</v>
      </c>
      <c r="V46" s="64">
        <v>0</v>
      </c>
      <c r="W46" s="64">
        <v>0</v>
      </c>
      <c r="X46" s="64">
        <v>0</v>
      </c>
      <c r="Y46" s="236">
        <f>SUM(M47:T47)</f>
        <v>8.7799999999999994</v>
      </c>
      <c r="Z46" s="238">
        <f>SUM(F47:X47)</f>
        <v>11.09</v>
      </c>
      <c r="AA46" s="240">
        <f>SUM(Y46/Z46)*100</f>
        <v>79.17042380522993</v>
      </c>
    </row>
    <row r="47" spans="1:27" ht="15" customHeight="1">
      <c r="A47" s="224"/>
      <c r="B47" s="221"/>
      <c r="C47" s="221"/>
      <c r="D47" s="221"/>
      <c r="E47" s="56" t="s">
        <v>137</v>
      </c>
      <c r="F47" s="57">
        <f>SUM($F$7*F46)</f>
        <v>0</v>
      </c>
      <c r="G47" s="57">
        <f>SUM($G$7*G46)</f>
        <v>2.02</v>
      </c>
      <c r="H47" s="57">
        <f>SUM($H$7*H46)</f>
        <v>0</v>
      </c>
      <c r="I47" s="57">
        <f>SUM($I$7*I46)</f>
        <v>0.17</v>
      </c>
      <c r="J47" s="57">
        <f>SUM($J$7*J46)</f>
        <v>0</v>
      </c>
      <c r="K47" s="57">
        <f>SUM($K$7*K46)</f>
        <v>0.02</v>
      </c>
      <c r="L47" s="57">
        <f>SUM($L$7*L46)</f>
        <v>0.1</v>
      </c>
      <c r="M47" s="58">
        <f>SUM($M$7*M46)</f>
        <v>0.94</v>
      </c>
      <c r="N47" s="58">
        <f>SUM($N$7*N46)</f>
        <v>0</v>
      </c>
      <c r="O47" s="58">
        <f>SUM($O$7*O46)</f>
        <v>0.74</v>
      </c>
      <c r="P47" s="58">
        <f>SUM($P$7*P46)</f>
        <v>0</v>
      </c>
      <c r="Q47" s="58">
        <f>SUM($Q$7*Q46)</f>
        <v>0</v>
      </c>
      <c r="R47" s="58">
        <f>SUM($R$7*R46)</f>
        <v>0</v>
      </c>
      <c r="S47" s="58">
        <f>SUM($S$7*S46)</f>
        <v>2.66</v>
      </c>
      <c r="T47" s="58">
        <f>SUM($T$7*T46)</f>
        <v>4.4399999999999995</v>
      </c>
      <c r="U47" s="65">
        <f>SUM($U$7*U46)</f>
        <v>0</v>
      </c>
      <c r="V47" s="65">
        <f>SUM($V$7*V46)</f>
        <v>0</v>
      </c>
      <c r="W47" s="65">
        <f>SUM($W$7*W46)</f>
        <v>0</v>
      </c>
      <c r="X47" s="65">
        <f>SUM($X$7*X46)</f>
        <v>0</v>
      </c>
      <c r="Y47" s="236"/>
      <c r="Z47" s="238"/>
      <c r="AA47" s="240"/>
    </row>
    <row r="48" spans="1:27" s="40" customFormat="1" ht="15" customHeight="1">
      <c r="A48" s="224"/>
      <c r="B48" s="221"/>
      <c r="C48" s="221">
        <v>21</v>
      </c>
      <c r="D48" s="221" t="s">
        <v>212</v>
      </c>
      <c r="E48" s="60" t="s">
        <v>15</v>
      </c>
      <c r="F48" s="61">
        <v>1</v>
      </c>
      <c r="G48" s="61">
        <v>0</v>
      </c>
      <c r="H48" s="61">
        <v>1</v>
      </c>
      <c r="I48" s="61">
        <v>0</v>
      </c>
      <c r="J48" s="61">
        <v>1</v>
      </c>
      <c r="K48" s="61">
        <v>0</v>
      </c>
      <c r="L48" s="61">
        <v>1</v>
      </c>
      <c r="M48" s="62">
        <v>3</v>
      </c>
      <c r="N48" s="62">
        <v>1</v>
      </c>
      <c r="O48" s="62">
        <v>0</v>
      </c>
      <c r="P48" s="62">
        <v>0</v>
      </c>
      <c r="Q48" s="62">
        <v>0</v>
      </c>
      <c r="R48" s="62">
        <v>0</v>
      </c>
      <c r="S48" s="62">
        <v>3</v>
      </c>
      <c r="T48" s="62">
        <v>7</v>
      </c>
      <c r="U48" s="64">
        <v>0</v>
      </c>
      <c r="V48" s="64">
        <v>0</v>
      </c>
      <c r="W48" s="64">
        <v>0</v>
      </c>
      <c r="X48" s="64">
        <v>0</v>
      </c>
      <c r="Y48" s="236">
        <f>SUM(M49:T49)</f>
        <v>11.55</v>
      </c>
      <c r="Z48" s="238">
        <f>SUM(F49:X49)</f>
        <v>13.129999999999999</v>
      </c>
      <c r="AA48" s="240">
        <f>SUM(Y48/Z48)*100</f>
        <v>87.96648895658798</v>
      </c>
    </row>
    <row r="49" spans="1:27" ht="15" customHeight="1">
      <c r="A49" s="224"/>
      <c r="B49" s="221"/>
      <c r="C49" s="221"/>
      <c r="D49" s="221"/>
      <c r="E49" s="56" t="s">
        <v>137</v>
      </c>
      <c r="F49" s="57">
        <f>SUM($F$7*F48)</f>
        <v>1.35</v>
      </c>
      <c r="G49" s="57">
        <f>SUM($G$7*G48)</f>
        <v>0</v>
      </c>
      <c r="H49" s="57">
        <f>SUM($H$7*H48)</f>
        <v>0.11</v>
      </c>
      <c r="I49" s="57">
        <f>SUM($I$7*I48)</f>
        <v>0</v>
      </c>
      <c r="J49" s="57">
        <f>SUM($J$7*J48)</f>
        <v>0.02</v>
      </c>
      <c r="K49" s="57">
        <f>SUM($K$7*K48)</f>
        <v>0</v>
      </c>
      <c r="L49" s="57">
        <f>SUM($L$7*L48)</f>
        <v>0.1</v>
      </c>
      <c r="M49" s="58">
        <f>SUM($M$7*M48)</f>
        <v>1.41</v>
      </c>
      <c r="N49" s="58">
        <f>SUM($N$7*N48)</f>
        <v>0.97</v>
      </c>
      <c r="O49" s="58">
        <f>SUM($O$7*O48)</f>
        <v>0</v>
      </c>
      <c r="P49" s="58">
        <f>SUM($P$7*P48)</f>
        <v>0</v>
      </c>
      <c r="Q49" s="58">
        <f>SUM($Q$7*Q48)</f>
        <v>0</v>
      </c>
      <c r="R49" s="58">
        <f>SUM($R$7*R48)</f>
        <v>0</v>
      </c>
      <c r="S49" s="58">
        <f>SUM($S$7*S48)</f>
        <v>3.99</v>
      </c>
      <c r="T49" s="58">
        <f>SUM($T$7*T48)</f>
        <v>5.18</v>
      </c>
      <c r="U49" s="65">
        <f>SUM($U$7*U48)</f>
        <v>0</v>
      </c>
      <c r="V49" s="65">
        <f>SUM($V$7*V48)</f>
        <v>0</v>
      </c>
      <c r="W49" s="65">
        <f>SUM($W$7*W48)</f>
        <v>0</v>
      </c>
      <c r="X49" s="65">
        <f>SUM($X$7*X48)</f>
        <v>0</v>
      </c>
      <c r="Y49" s="236"/>
      <c r="Z49" s="238"/>
      <c r="AA49" s="240"/>
    </row>
    <row r="50" spans="1:27" ht="15" customHeight="1">
      <c r="A50" s="224"/>
      <c r="B50" s="221"/>
      <c r="C50" s="221">
        <v>22</v>
      </c>
      <c r="D50" s="221" t="s">
        <v>240</v>
      </c>
      <c r="E50" s="60" t="s">
        <v>15</v>
      </c>
      <c r="F50" s="61">
        <v>0</v>
      </c>
      <c r="G50" s="61">
        <v>1</v>
      </c>
      <c r="H50" s="61">
        <v>0</v>
      </c>
      <c r="I50" s="61">
        <v>1</v>
      </c>
      <c r="J50" s="61">
        <v>0</v>
      </c>
      <c r="K50" s="61">
        <v>1</v>
      </c>
      <c r="L50" s="61">
        <v>1</v>
      </c>
      <c r="M50" s="62">
        <v>3</v>
      </c>
      <c r="N50" s="62">
        <v>0</v>
      </c>
      <c r="O50" s="62">
        <v>1</v>
      </c>
      <c r="P50" s="62">
        <v>0</v>
      </c>
      <c r="Q50" s="62">
        <v>0</v>
      </c>
      <c r="R50" s="62">
        <v>0</v>
      </c>
      <c r="S50" s="62">
        <v>3</v>
      </c>
      <c r="T50" s="62">
        <v>7</v>
      </c>
      <c r="U50" s="64">
        <v>0</v>
      </c>
      <c r="V50" s="64">
        <v>0</v>
      </c>
      <c r="W50" s="64">
        <v>0</v>
      </c>
      <c r="X50" s="64">
        <v>0</v>
      </c>
      <c r="Y50" s="236">
        <f>SUM(M51:T51)</f>
        <v>11.32</v>
      </c>
      <c r="Z50" s="238">
        <f>SUM(F51:X51)</f>
        <v>13.629999999999999</v>
      </c>
      <c r="AA50" s="240">
        <f>SUM(Y50/Z50)*100</f>
        <v>83.052090975788701</v>
      </c>
    </row>
    <row r="51" spans="1:27" ht="15" customHeight="1">
      <c r="A51" s="224"/>
      <c r="B51" s="221"/>
      <c r="C51" s="221"/>
      <c r="D51" s="221"/>
      <c r="E51" s="56" t="s">
        <v>137</v>
      </c>
      <c r="F51" s="57">
        <f>SUM($F$7*F50)</f>
        <v>0</v>
      </c>
      <c r="G51" s="57">
        <f>SUM($G$7*G50)</f>
        <v>2.02</v>
      </c>
      <c r="H51" s="57">
        <f>SUM($H$7*H50)</f>
        <v>0</v>
      </c>
      <c r="I51" s="57">
        <f>SUM($I$7*I50)</f>
        <v>0.17</v>
      </c>
      <c r="J51" s="57">
        <f>SUM($J$7*J50)</f>
        <v>0</v>
      </c>
      <c r="K51" s="57">
        <f>SUM($K$7*K50)</f>
        <v>0.02</v>
      </c>
      <c r="L51" s="57">
        <f>SUM($L$7*L50)</f>
        <v>0.1</v>
      </c>
      <c r="M51" s="58">
        <f>SUM($M$7*M50)</f>
        <v>1.41</v>
      </c>
      <c r="N51" s="58">
        <f>SUM($N$7*N50)</f>
        <v>0</v>
      </c>
      <c r="O51" s="58">
        <f>SUM($O$7*O50)</f>
        <v>0.74</v>
      </c>
      <c r="P51" s="58">
        <f>SUM($P$7*P50)</f>
        <v>0</v>
      </c>
      <c r="Q51" s="58">
        <f>SUM($Q$7*Q50)</f>
        <v>0</v>
      </c>
      <c r="R51" s="58">
        <f>SUM($R$7*R50)</f>
        <v>0</v>
      </c>
      <c r="S51" s="58">
        <f>SUM($S$7*S50)</f>
        <v>3.99</v>
      </c>
      <c r="T51" s="58">
        <f>SUM($T$7*T50)</f>
        <v>5.18</v>
      </c>
      <c r="U51" s="65">
        <f>SUM($U$7*U50)</f>
        <v>0</v>
      </c>
      <c r="V51" s="65">
        <f>SUM($V$7*V50)</f>
        <v>0</v>
      </c>
      <c r="W51" s="65">
        <f>SUM($W$7*W50)</f>
        <v>0</v>
      </c>
      <c r="X51" s="65">
        <f>SUM($X$7*X50)</f>
        <v>0</v>
      </c>
      <c r="Y51" s="236"/>
      <c r="Z51" s="238"/>
      <c r="AA51" s="240"/>
    </row>
    <row r="52" spans="1:27" ht="15" customHeight="1">
      <c r="A52" s="224"/>
      <c r="B52" s="221"/>
      <c r="C52" s="221">
        <v>23</v>
      </c>
      <c r="D52" s="221" t="s">
        <v>213</v>
      </c>
      <c r="E52" s="60" t="s">
        <v>15</v>
      </c>
      <c r="F52" s="61">
        <v>1</v>
      </c>
      <c r="G52" s="61">
        <v>0</v>
      </c>
      <c r="H52" s="61">
        <v>1</v>
      </c>
      <c r="I52" s="61">
        <v>0</v>
      </c>
      <c r="J52" s="61">
        <v>1</v>
      </c>
      <c r="K52" s="61">
        <v>0</v>
      </c>
      <c r="L52" s="61">
        <v>1</v>
      </c>
      <c r="M52" s="62">
        <v>4</v>
      </c>
      <c r="N52" s="62">
        <v>1</v>
      </c>
      <c r="O52" s="62">
        <v>0</v>
      </c>
      <c r="P52" s="62">
        <v>0</v>
      </c>
      <c r="Q52" s="62">
        <v>0</v>
      </c>
      <c r="R52" s="62">
        <v>0</v>
      </c>
      <c r="S52" s="62">
        <v>4</v>
      </c>
      <c r="T52" s="62">
        <v>8</v>
      </c>
      <c r="U52" s="64">
        <v>0</v>
      </c>
      <c r="V52" s="64">
        <v>0</v>
      </c>
      <c r="W52" s="64">
        <v>0</v>
      </c>
      <c r="X52" s="64">
        <v>0</v>
      </c>
      <c r="Y52" s="236">
        <f>SUM(M53:T53)</f>
        <v>14.09</v>
      </c>
      <c r="Z52" s="238">
        <f>SUM(F53:X53)</f>
        <v>15.67</v>
      </c>
      <c r="AA52" s="240">
        <f>SUM(Y52/Z52)*100</f>
        <v>89.917038927887688</v>
      </c>
    </row>
    <row r="53" spans="1:27" ht="15" customHeight="1">
      <c r="A53" s="224"/>
      <c r="B53" s="221"/>
      <c r="C53" s="221"/>
      <c r="D53" s="221"/>
      <c r="E53" s="56" t="s">
        <v>137</v>
      </c>
      <c r="F53" s="57">
        <f>SUM($F$7*F52)</f>
        <v>1.35</v>
      </c>
      <c r="G53" s="57">
        <f>SUM($G$7*G52)</f>
        <v>0</v>
      </c>
      <c r="H53" s="57">
        <f>SUM($H$7*H52)</f>
        <v>0.11</v>
      </c>
      <c r="I53" s="57">
        <f>SUM($I$7*I52)</f>
        <v>0</v>
      </c>
      <c r="J53" s="57">
        <f>SUM($J$7*J52)</f>
        <v>0.02</v>
      </c>
      <c r="K53" s="57">
        <f>SUM($K$7*K52)</f>
        <v>0</v>
      </c>
      <c r="L53" s="57">
        <f>SUM($L$7*L52)</f>
        <v>0.1</v>
      </c>
      <c r="M53" s="58">
        <f>SUM($M$7*M52)</f>
        <v>1.88</v>
      </c>
      <c r="N53" s="58">
        <f>SUM($N$7*N52)</f>
        <v>0.97</v>
      </c>
      <c r="O53" s="58">
        <f>SUM($O$7*O52)</f>
        <v>0</v>
      </c>
      <c r="P53" s="58">
        <f>SUM($P$7*P52)</f>
        <v>0</v>
      </c>
      <c r="Q53" s="58">
        <f>SUM($Q$7*Q52)</f>
        <v>0</v>
      </c>
      <c r="R53" s="58">
        <f>SUM($R$7*R52)</f>
        <v>0</v>
      </c>
      <c r="S53" s="58">
        <f>SUM($S$7*S52)</f>
        <v>5.32</v>
      </c>
      <c r="T53" s="58">
        <f>SUM($T$7*T52)</f>
        <v>5.92</v>
      </c>
      <c r="U53" s="65">
        <f>SUM($U$7*U52)</f>
        <v>0</v>
      </c>
      <c r="V53" s="65">
        <f>SUM($V$7*V52)</f>
        <v>0</v>
      </c>
      <c r="W53" s="65">
        <f>SUM($W$7*W52)</f>
        <v>0</v>
      </c>
      <c r="X53" s="65">
        <f>SUM($X$7*X52)</f>
        <v>0</v>
      </c>
      <c r="Y53" s="236"/>
      <c r="Z53" s="238"/>
      <c r="AA53" s="240"/>
    </row>
    <row r="54" spans="1:27" ht="15" customHeight="1">
      <c r="A54" s="224"/>
      <c r="B54" s="221"/>
      <c r="C54" s="221">
        <v>24</v>
      </c>
      <c r="D54" s="221" t="s">
        <v>241</v>
      </c>
      <c r="E54" s="60" t="s">
        <v>15</v>
      </c>
      <c r="F54" s="61">
        <v>0</v>
      </c>
      <c r="G54" s="61">
        <v>1</v>
      </c>
      <c r="H54" s="61">
        <v>0</v>
      </c>
      <c r="I54" s="61">
        <v>1</v>
      </c>
      <c r="J54" s="61">
        <v>0</v>
      </c>
      <c r="K54" s="61">
        <v>1</v>
      </c>
      <c r="L54" s="61">
        <v>1</v>
      </c>
      <c r="M54" s="62">
        <v>4</v>
      </c>
      <c r="N54" s="62">
        <v>0</v>
      </c>
      <c r="O54" s="62">
        <v>1</v>
      </c>
      <c r="P54" s="62">
        <v>0</v>
      </c>
      <c r="Q54" s="62">
        <v>0</v>
      </c>
      <c r="R54" s="62">
        <v>0</v>
      </c>
      <c r="S54" s="62">
        <v>4</v>
      </c>
      <c r="T54" s="62">
        <v>8</v>
      </c>
      <c r="U54" s="64">
        <v>0</v>
      </c>
      <c r="V54" s="64">
        <v>0</v>
      </c>
      <c r="W54" s="64">
        <v>0</v>
      </c>
      <c r="X54" s="64">
        <v>0</v>
      </c>
      <c r="Y54" s="236">
        <f>SUM(M55:T55)</f>
        <v>13.86</v>
      </c>
      <c r="Z54" s="238">
        <f>SUM(F55:X55)</f>
        <v>16.170000000000002</v>
      </c>
      <c r="AA54" s="240">
        <f>SUM(Y54/Z54)*100</f>
        <v>85.714285714285694</v>
      </c>
    </row>
    <row r="55" spans="1:27" ht="15" customHeight="1">
      <c r="A55" s="224"/>
      <c r="B55" s="221"/>
      <c r="C55" s="221"/>
      <c r="D55" s="221"/>
      <c r="E55" s="56" t="s">
        <v>137</v>
      </c>
      <c r="F55" s="57">
        <f>SUM($F$7*F54)</f>
        <v>0</v>
      </c>
      <c r="G55" s="57">
        <f>SUM($G$7*G54)</f>
        <v>2.02</v>
      </c>
      <c r="H55" s="57">
        <f>SUM($H$7*H54)</f>
        <v>0</v>
      </c>
      <c r="I55" s="57">
        <f>SUM($I$7*I54)</f>
        <v>0.17</v>
      </c>
      <c r="J55" s="57">
        <f>SUM($J$7*J54)</f>
        <v>0</v>
      </c>
      <c r="K55" s="57">
        <f>SUM($K$7*K54)</f>
        <v>0.02</v>
      </c>
      <c r="L55" s="57">
        <f>SUM($L$7*L54)</f>
        <v>0.1</v>
      </c>
      <c r="M55" s="58">
        <f>SUM($M$7*M54)</f>
        <v>1.88</v>
      </c>
      <c r="N55" s="58">
        <f>SUM($N$7*N54)</f>
        <v>0</v>
      </c>
      <c r="O55" s="58">
        <f>SUM($O$7*O54)</f>
        <v>0.74</v>
      </c>
      <c r="P55" s="58">
        <f>SUM($P$7*P54)</f>
        <v>0</v>
      </c>
      <c r="Q55" s="58">
        <f>SUM($Q$7*Q54)</f>
        <v>0</v>
      </c>
      <c r="R55" s="58">
        <f>SUM($R$7*R54)</f>
        <v>0</v>
      </c>
      <c r="S55" s="58">
        <f>SUM($S$7*S54)</f>
        <v>5.32</v>
      </c>
      <c r="T55" s="58">
        <f>SUM($T$7*T54)</f>
        <v>5.92</v>
      </c>
      <c r="U55" s="65">
        <f>SUM($U$7*U54)</f>
        <v>0</v>
      </c>
      <c r="V55" s="65">
        <f>SUM($V$7*V54)</f>
        <v>0</v>
      </c>
      <c r="W55" s="65">
        <f>SUM($W$7*W54)</f>
        <v>0</v>
      </c>
      <c r="X55" s="65">
        <f>SUM($X$7*X54)</f>
        <v>0</v>
      </c>
      <c r="Y55" s="236"/>
      <c r="Z55" s="238"/>
      <c r="AA55" s="240"/>
    </row>
    <row r="56" spans="1:27" s="40" customFormat="1" ht="15" customHeight="1">
      <c r="A56" s="224"/>
      <c r="B56" s="221"/>
      <c r="C56" s="221">
        <v>25</v>
      </c>
      <c r="D56" s="221" t="s">
        <v>214</v>
      </c>
      <c r="E56" s="60" t="s">
        <v>15</v>
      </c>
      <c r="F56" s="61">
        <v>1</v>
      </c>
      <c r="G56" s="61">
        <v>0</v>
      </c>
      <c r="H56" s="61">
        <v>1</v>
      </c>
      <c r="I56" s="61">
        <v>0</v>
      </c>
      <c r="J56" s="61">
        <v>1</v>
      </c>
      <c r="K56" s="61">
        <v>0</v>
      </c>
      <c r="L56" s="61">
        <v>1</v>
      </c>
      <c r="M56" s="62">
        <v>4</v>
      </c>
      <c r="N56" s="62">
        <v>1</v>
      </c>
      <c r="O56" s="62">
        <v>0</v>
      </c>
      <c r="P56" s="62">
        <v>0</v>
      </c>
      <c r="Q56" s="62">
        <v>0</v>
      </c>
      <c r="R56" s="62">
        <v>0</v>
      </c>
      <c r="S56" s="62">
        <v>4</v>
      </c>
      <c r="T56" s="62">
        <v>8</v>
      </c>
      <c r="U56" s="64">
        <v>0</v>
      </c>
      <c r="V56" s="64">
        <v>0</v>
      </c>
      <c r="W56" s="64">
        <v>0</v>
      </c>
      <c r="X56" s="64">
        <v>0</v>
      </c>
      <c r="Y56" s="236">
        <f>SUM(M57:T57)</f>
        <v>14.09</v>
      </c>
      <c r="Z56" s="238">
        <f>SUM(F57:X57)</f>
        <v>15.67</v>
      </c>
      <c r="AA56" s="240">
        <f>SUM(Y56/Z56)*100</f>
        <v>89.917038927887688</v>
      </c>
    </row>
    <row r="57" spans="1:27" ht="15" customHeight="1">
      <c r="A57" s="224"/>
      <c r="B57" s="221"/>
      <c r="C57" s="221"/>
      <c r="D57" s="221"/>
      <c r="E57" s="56" t="s">
        <v>137</v>
      </c>
      <c r="F57" s="57">
        <f>SUM($F$7*F56)</f>
        <v>1.35</v>
      </c>
      <c r="G57" s="57">
        <f>SUM($G$7*G56)</f>
        <v>0</v>
      </c>
      <c r="H57" s="57">
        <f>SUM($H$7*H56)</f>
        <v>0.11</v>
      </c>
      <c r="I57" s="57">
        <f>SUM($I$7*I56)</f>
        <v>0</v>
      </c>
      <c r="J57" s="57">
        <f>SUM($J$7*J56)</f>
        <v>0.02</v>
      </c>
      <c r="K57" s="57">
        <f>SUM($K$7*K56)</f>
        <v>0</v>
      </c>
      <c r="L57" s="57">
        <f>SUM($L$7*L56)</f>
        <v>0.1</v>
      </c>
      <c r="M57" s="58">
        <f>SUM($M$7*M56)</f>
        <v>1.88</v>
      </c>
      <c r="N57" s="58">
        <f>SUM($N$7*N56)</f>
        <v>0.97</v>
      </c>
      <c r="O57" s="58">
        <f>SUM($O$7*O56)</f>
        <v>0</v>
      </c>
      <c r="P57" s="58">
        <f>SUM($P$7*P56)</f>
        <v>0</v>
      </c>
      <c r="Q57" s="58">
        <f>SUM($Q$7*Q56)</f>
        <v>0</v>
      </c>
      <c r="R57" s="58">
        <f>SUM($R$7*R56)</f>
        <v>0</v>
      </c>
      <c r="S57" s="58">
        <f>SUM($S$7*S56)</f>
        <v>5.32</v>
      </c>
      <c r="T57" s="58">
        <f>SUM($T$7*T56)</f>
        <v>5.92</v>
      </c>
      <c r="U57" s="65">
        <f>SUM($U$7*U56)</f>
        <v>0</v>
      </c>
      <c r="V57" s="65">
        <f>SUM($V$7*V56)</f>
        <v>0</v>
      </c>
      <c r="W57" s="65">
        <f>SUM($W$7*W56)</f>
        <v>0</v>
      </c>
      <c r="X57" s="65">
        <f>SUM($X$7*X56)</f>
        <v>0</v>
      </c>
      <c r="Y57" s="236"/>
      <c r="Z57" s="238"/>
      <c r="AA57" s="240"/>
    </row>
    <row r="58" spans="1:27" ht="15" customHeight="1">
      <c r="A58" s="224"/>
      <c r="B58" s="221"/>
      <c r="C58" s="221">
        <v>26</v>
      </c>
      <c r="D58" s="221" t="s">
        <v>242</v>
      </c>
      <c r="E58" s="60" t="s">
        <v>15</v>
      </c>
      <c r="F58" s="61">
        <v>0</v>
      </c>
      <c r="G58" s="61">
        <v>1</v>
      </c>
      <c r="H58" s="61">
        <v>0</v>
      </c>
      <c r="I58" s="61">
        <v>1</v>
      </c>
      <c r="J58" s="61">
        <v>0</v>
      </c>
      <c r="K58" s="61">
        <v>1</v>
      </c>
      <c r="L58" s="61">
        <v>1</v>
      </c>
      <c r="M58" s="62">
        <v>4</v>
      </c>
      <c r="N58" s="62">
        <v>0</v>
      </c>
      <c r="O58" s="62">
        <v>1</v>
      </c>
      <c r="P58" s="62">
        <v>0</v>
      </c>
      <c r="Q58" s="62">
        <v>0</v>
      </c>
      <c r="R58" s="62">
        <v>0</v>
      </c>
      <c r="S58" s="62">
        <v>4</v>
      </c>
      <c r="T58" s="62">
        <v>8</v>
      </c>
      <c r="U58" s="64">
        <v>0</v>
      </c>
      <c r="V58" s="64">
        <v>0</v>
      </c>
      <c r="W58" s="64">
        <v>0</v>
      </c>
      <c r="X58" s="64">
        <v>0</v>
      </c>
      <c r="Y58" s="236">
        <f>SUM(M59:T59)</f>
        <v>13.86</v>
      </c>
      <c r="Z58" s="238">
        <f>SUM(F59:X59)</f>
        <v>16.170000000000002</v>
      </c>
      <c r="AA58" s="240">
        <f>SUM(Y58/Z58)*100</f>
        <v>85.714285714285694</v>
      </c>
    </row>
    <row r="59" spans="1:27" ht="15" customHeight="1">
      <c r="A59" s="224"/>
      <c r="B59" s="221"/>
      <c r="C59" s="221"/>
      <c r="D59" s="221"/>
      <c r="E59" s="56" t="s">
        <v>137</v>
      </c>
      <c r="F59" s="57">
        <f>SUM($F$7*F58)</f>
        <v>0</v>
      </c>
      <c r="G59" s="57">
        <f>SUM($G$7*G58)</f>
        <v>2.02</v>
      </c>
      <c r="H59" s="57">
        <f>SUM($H$7*H58)</f>
        <v>0</v>
      </c>
      <c r="I59" s="57">
        <f>SUM($I$7*I58)</f>
        <v>0.17</v>
      </c>
      <c r="J59" s="57">
        <f>SUM($J$7*J58)</f>
        <v>0</v>
      </c>
      <c r="K59" s="57">
        <f>SUM($K$7*K58)</f>
        <v>0.02</v>
      </c>
      <c r="L59" s="57">
        <f>SUM($L$7*L58)</f>
        <v>0.1</v>
      </c>
      <c r="M59" s="58">
        <f>SUM($M$7*M58)</f>
        <v>1.88</v>
      </c>
      <c r="N59" s="58">
        <f>SUM($N$7*N58)</f>
        <v>0</v>
      </c>
      <c r="O59" s="58">
        <f>SUM($O$7*O58)</f>
        <v>0.74</v>
      </c>
      <c r="P59" s="58">
        <f>SUM($P$7*P58)</f>
        <v>0</v>
      </c>
      <c r="Q59" s="58">
        <f>SUM($Q$7*Q58)</f>
        <v>0</v>
      </c>
      <c r="R59" s="58">
        <f>SUM($R$7*R58)</f>
        <v>0</v>
      </c>
      <c r="S59" s="58">
        <f>SUM($S$7*S58)</f>
        <v>5.32</v>
      </c>
      <c r="T59" s="58">
        <f>SUM($T$7*T58)</f>
        <v>5.92</v>
      </c>
      <c r="U59" s="65">
        <f>SUM($U$7*U58)</f>
        <v>0</v>
      </c>
      <c r="V59" s="65">
        <f>SUM($V$7*V58)</f>
        <v>0</v>
      </c>
      <c r="W59" s="65">
        <f>SUM($W$7*W58)</f>
        <v>0</v>
      </c>
      <c r="X59" s="65">
        <f>SUM($X$7*X58)</f>
        <v>0</v>
      </c>
      <c r="Y59" s="236"/>
      <c r="Z59" s="238"/>
      <c r="AA59" s="240"/>
    </row>
    <row r="60" spans="1:27" ht="15" customHeight="1">
      <c r="A60" s="224"/>
      <c r="B60" s="221"/>
      <c r="C60" s="221">
        <v>27</v>
      </c>
      <c r="D60" s="221" t="s">
        <v>215</v>
      </c>
      <c r="E60" s="60" t="s">
        <v>15</v>
      </c>
      <c r="F60" s="61">
        <v>1</v>
      </c>
      <c r="G60" s="61">
        <v>0</v>
      </c>
      <c r="H60" s="61">
        <v>1</v>
      </c>
      <c r="I60" s="61">
        <v>0</v>
      </c>
      <c r="J60" s="61">
        <v>1</v>
      </c>
      <c r="K60" s="61">
        <v>0</v>
      </c>
      <c r="L60" s="61">
        <v>1</v>
      </c>
      <c r="M60" s="62">
        <v>5</v>
      </c>
      <c r="N60" s="62">
        <v>1</v>
      </c>
      <c r="O60" s="62">
        <v>0</v>
      </c>
      <c r="P60" s="62">
        <v>0</v>
      </c>
      <c r="Q60" s="62">
        <v>0</v>
      </c>
      <c r="R60" s="62">
        <v>0</v>
      </c>
      <c r="S60" s="62">
        <v>5</v>
      </c>
      <c r="T60" s="62">
        <v>9</v>
      </c>
      <c r="U60" s="64">
        <v>0</v>
      </c>
      <c r="V60" s="64">
        <v>0</v>
      </c>
      <c r="W60" s="64">
        <v>0</v>
      </c>
      <c r="X60" s="64">
        <v>0</v>
      </c>
      <c r="Y60" s="236">
        <f>SUM(M61:T61)</f>
        <v>16.63</v>
      </c>
      <c r="Z60" s="238">
        <f>SUM(F61:X61)</f>
        <v>18.21</v>
      </c>
      <c r="AA60" s="240">
        <f>SUM(Y60/Z60)*100</f>
        <v>91.323448654585377</v>
      </c>
    </row>
    <row r="61" spans="1:27" ht="15" customHeight="1">
      <c r="A61" s="224"/>
      <c r="B61" s="221"/>
      <c r="C61" s="221"/>
      <c r="D61" s="221"/>
      <c r="E61" s="56" t="s">
        <v>137</v>
      </c>
      <c r="F61" s="57">
        <f>SUM($F$7*F60)</f>
        <v>1.35</v>
      </c>
      <c r="G61" s="57">
        <f>SUM($G$7*G60)</f>
        <v>0</v>
      </c>
      <c r="H61" s="57">
        <f>SUM($H$7*H60)</f>
        <v>0.11</v>
      </c>
      <c r="I61" s="57">
        <f>SUM($I$7*I60)</f>
        <v>0</v>
      </c>
      <c r="J61" s="57">
        <f>SUM($J$7*J60)</f>
        <v>0.02</v>
      </c>
      <c r="K61" s="57">
        <f>SUM($K$7*K60)</f>
        <v>0</v>
      </c>
      <c r="L61" s="57">
        <f>SUM($L$7*L60)</f>
        <v>0.1</v>
      </c>
      <c r="M61" s="58">
        <f>SUM($M$7*M60)</f>
        <v>2.3499999999999996</v>
      </c>
      <c r="N61" s="58">
        <f>SUM($N$7*N60)</f>
        <v>0.97</v>
      </c>
      <c r="O61" s="58">
        <f>SUM($O$7*O60)</f>
        <v>0</v>
      </c>
      <c r="P61" s="58">
        <f>SUM($P$7*P60)</f>
        <v>0</v>
      </c>
      <c r="Q61" s="58">
        <f>SUM($Q$7*Q60)</f>
        <v>0</v>
      </c>
      <c r="R61" s="58">
        <f>SUM($R$7*R60)</f>
        <v>0</v>
      </c>
      <c r="S61" s="58">
        <f>SUM($S$7*S60)</f>
        <v>6.65</v>
      </c>
      <c r="T61" s="58">
        <f>SUM($T$7*T60)</f>
        <v>6.66</v>
      </c>
      <c r="U61" s="65">
        <f>SUM($U$7*U60)</f>
        <v>0</v>
      </c>
      <c r="V61" s="65">
        <f>SUM($V$7*V60)</f>
        <v>0</v>
      </c>
      <c r="W61" s="65">
        <f>SUM($W$7*W60)</f>
        <v>0</v>
      </c>
      <c r="X61" s="65">
        <f>SUM($X$7*X60)</f>
        <v>0</v>
      </c>
      <c r="Y61" s="236"/>
      <c r="Z61" s="238"/>
      <c r="AA61" s="240"/>
    </row>
    <row r="62" spans="1:27" ht="15" customHeight="1">
      <c r="A62" s="224"/>
      <c r="B62" s="221"/>
      <c r="C62" s="221">
        <v>28</v>
      </c>
      <c r="D62" s="221" t="s">
        <v>243</v>
      </c>
      <c r="E62" s="60" t="s">
        <v>15</v>
      </c>
      <c r="F62" s="61">
        <v>0</v>
      </c>
      <c r="G62" s="61">
        <v>1</v>
      </c>
      <c r="H62" s="61">
        <v>0</v>
      </c>
      <c r="I62" s="61">
        <v>1</v>
      </c>
      <c r="J62" s="61">
        <v>0</v>
      </c>
      <c r="K62" s="61">
        <v>1</v>
      </c>
      <c r="L62" s="61">
        <v>1</v>
      </c>
      <c r="M62" s="62">
        <v>5</v>
      </c>
      <c r="N62" s="62">
        <v>0</v>
      </c>
      <c r="O62" s="62">
        <v>1</v>
      </c>
      <c r="P62" s="62">
        <v>0</v>
      </c>
      <c r="Q62" s="62">
        <v>0</v>
      </c>
      <c r="R62" s="62">
        <v>0</v>
      </c>
      <c r="S62" s="62">
        <v>5</v>
      </c>
      <c r="T62" s="62">
        <v>9</v>
      </c>
      <c r="U62" s="64">
        <v>0</v>
      </c>
      <c r="V62" s="64">
        <v>0</v>
      </c>
      <c r="W62" s="64">
        <v>0</v>
      </c>
      <c r="X62" s="64">
        <v>0</v>
      </c>
      <c r="Y62" s="236">
        <f>SUM(M63:T63)</f>
        <v>16.399999999999999</v>
      </c>
      <c r="Z62" s="238">
        <f>SUM(F63:X63)</f>
        <v>18.71</v>
      </c>
      <c r="AA62" s="240">
        <f>SUM(Y62/Z62)*100</f>
        <v>87.653661143773377</v>
      </c>
    </row>
    <row r="63" spans="1:27" ht="15" customHeight="1" thickBot="1">
      <c r="A63" s="225"/>
      <c r="B63" s="222"/>
      <c r="C63" s="222"/>
      <c r="D63" s="222"/>
      <c r="E63" s="48" t="s">
        <v>137</v>
      </c>
      <c r="F63" s="66">
        <f>SUM($F$7*F62)</f>
        <v>0</v>
      </c>
      <c r="G63" s="66">
        <f>SUM($G$7*G62)</f>
        <v>2.02</v>
      </c>
      <c r="H63" s="66">
        <f>SUM($H$7*H62)</f>
        <v>0</v>
      </c>
      <c r="I63" s="66">
        <f>SUM($I$7*I62)</f>
        <v>0.17</v>
      </c>
      <c r="J63" s="66">
        <f>SUM($J$7*J62)</f>
        <v>0</v>
      </c>
      <c r="K63" s="66">
        <f>SUM($K$7*K62)</f>
        <v>0.02</v>
      </c>
      <c r="L63" s="66">
        <f>SUM($L$7*L62)</f>
        <v>0.1</v>
      </c>
      <c r="M63" s="67">
        <f>SUM($M$7*M62)</f>
        <v>2.3499999999999996</v>
      </c>
      <c r="N63" s="67">
        <f>SUM($N$7*N62)</f>
        <v>0</v>
      </c>
      <c r="O63" s="67">
        <f>SUM($O$7*O62)</f>
        <v>0.74</v>
      </c>
      <c r="P63" s="67">
        <f>SUM($P$7*P62)</f>
        <v>0</v>
      </c>
      <c r="Q63" s="67">
        <f>SUM($Q$7*Q62)</f>
        <v>0</v>
      </c>
      <c r="R63" s="67">
        <f>SUM($R$7*R62)</f>
        <v>0</v>
      </c>
      <c r="S63" s="67">
        <f>SUM($S$7*S62)</f>
        <v>6.65</v>
      </c>
      <c r="T63" s="67">
        <f>SUM($T$7*T62)</f>
        <v>6.66</v>
      </c>
      <c r="U63" s="68">
        <f>SUM($U$7*U62)</f>
        <v>0</v>
      </c>
      <c r="V63" s="68">
        <f>SUM($V$7*V62)</f>
        <v>0</v>
      </c>
      <c r="W63" s="68">
        <f>SUM($W$7*W62)</f>
        <v>0</v>
      </c>
      <c r="X63" s="68">
        <f>SUM($X$7*X62)</f>
        <v>0</v>
      </c>
      <c r="Y63" s="241"/>
      <c r="Z63" s="242"/>
      <c r="AA63" s="243"/>
    </row>
    <row r="64" spans="1:27" s="40" customFormat="1" ht="15" customHeight="1">
      <c r="A64" s="223" t="s">
        <v>139</v>
      </c>
      <c r="B64" s="226" t="s">
        <v>140</v>
      </c>
      <c r="C64" s="234">
        <v>29</v>
      </c>
      <c r="D64" s="234" t="s">
        <v>216</v>
      </c>
      <c r="E64" s="52" t="s">
        <v>15</v>
      </c>
      <c r="F64" s="53">
        <v>1</v>
      </c>
      <c r="G64" s="53">
        <v>0</v>
      </c>
      <c r="H64" s="53">
        <v>1</v>
      </c>
      <c r="I64" s="53">
        <v>0</v>
      </c>
      <c r="J64" s="53">
        <v>1</v>
      </c>
      <c r="K64" s="53">
        <v>0</v>
      </c>
      <c r="L64" s="53">
        <v>1</v>
      </c>
      <c r="M64" s="54">
        <v>0</v>
      </c>
      <c r="N64" s="54">
        <v>1</v>
      </c>
      <c r="O64" s="54">
        <v>0</v>
      </c>
      <c r="P64" s="54">
        <v>0</v>
      </c>
      <c r="Q64" s="54">
        <v>4</v>
      </c>
      <c r="R64" s="54">
        <v>0</v>
      </c>
      <c r="S64" s="54">
        <v>0</v>
      </c>
      <c r="T64" s="54">
        <v>0</v>
      </c>
      <c r="U64" s="55">
        <v>1</v>
      </c>
      <c r="V64" s="55">
        <v>0</v>
      </c>
      <c r="W64" s="55">
        <v>1</v>
      </c>
      <c r="X64" s="55">
        <v>0</v>
      </c>
      <c r="Y64" s="235">
        <f>SUM(M65:T65)</f>
        <v>7.29</v>
      </c>
      <c r="Z64" s="237">
        <f>SUM(F65:X65)</f>
        <v>9.1300000000000008</v>
      </c>
      <c r="AA64" s="239">
        <f>SUM(Y64/Z64)*100</f>
        <v>79.846659364731636</v>
      </c>
    </row>
    <row r="65" spans="1:27" ht="15" customHeight="1">
      <c r="A65" s="224"/>
      <c r="B65" s="227"/>
      <c r="C65" s="221"/>
      <c r="D65" s="221"/>
      <c r="E65" s="56" t="s">
        <v>137</v>
      </c>
      <c r="F65" s="57">
        <f>SUM($F$7*F64)</f>
        <v>1.35</v>
      </c>
      <c r="G65" s="57">
        <f>SUM($G$7*G64)</f>
        <v>0</v>
      </c>
      <c r="H65" s="57">
        <f>SUM($H$7*H64)</f>
        <v>0.11</v>
      </c>
      <c r="I65" s="57">
        <f>SUM($I$7*I64)</f>
        <v>0</v>
      </c>
      <c r="J65" s="57">
        <f>SUM($J$7*J64)</f>
        <v>0.02</v>
      </c>
      <c r="K65" s="57">
        <f>SUM($K$7*K64)</f>
        <v>0</v>
      </c>
      <c r="L65" s="57">
        <f>SUM($L$7*L64)</f>
        <v>0.1</v>
      </c>
      <c r="M65" s="58">
        <f>SUM($M$7*M64)</f>
        <v>0</v>
      </c>
      <c r="N65" s="58">
        <f>SUM($N$7*N64)</f>
        <v>0.97</v>
      </c>
      <c r="O65" s="58">
        <f>SUM($O$7*O64)</f>
        <v>0</v>
      </c>
      <c r="P65" s="58">
        <f>SUM($P$7*P64)</f>
        <v>0</v>
      </c>
      <c r="Q65" s="58">
        <f>SUM($Q$7*Q64)</f>
        <v>6.32</v>
      </c>
      <c r="R65" s="58">
        <f>SUM($R$7*R64)</f>
        <v>0</v>
      </c>
      <c r="S65" s="58">
        <f>SUM($S$7*S64)</f>
        <v>0</v>
      </c>
      <c r="T65" s="58">
        <f>SUM($T$7*T64)</f>
        <v>0</v>
      </c>
      <c r="U65" s="59">
        <f>SUM($U$7*U64)</f>
        <v>0.18</v>
      </c>
      <c r="V65" s="59">
        <f>SUM($V$7*V64)</f>
        <v>0</v>
      </c>
      <c r="W65" s="59">
        <f>SUM($W$7*W64)</f>
        <v>0.08</v>
      </c>
      <c r="X65" s="59">
        <f>SUM($X$7*X64)</f>
        <v>0</v>
      </c>
      <c r="Y65" s="236"/>
      <c r="Z65" s="238"/>
      <c r="AA65" s="240"/>
    </row>
    <row r="66" spans="1:27" ht="15" customHeight="1">
      <c r="A66" s="224"/>
      <c r="B66" s="227"/>
      <c r="C66" s="221">
        <v>30</v>
      </c>
      <c r="D66" s="221" t="s">
        <v>244</v>
      </c>
      <c r="E66" s="60" t="s">
        <v>15</v>
      </c>
      <c r="F66" s="61">
        <v>0</v>
      </c>
      <c r="G66" s="61">
        <v>1</v>
      </c>
      <c r="H66" s="61">
        <v>0</v>
      </c>
      <c r="I66" s="61">
        <v>1</v>
      </c>
      <c r="J66" s="61">
        <v>0</v>
      </c>
      <c r="K66" s="61">
        <v>1</v>
      </c>
      <c r="L66" s="61">
        <v>1</v>
      </c>
      <c r="M66" s="62">
        <v>0</v>
      </c>
      <c r="N66" s="62">
        <v>0</v>
      </c>
      <c r="O66" s="62">
        <v>1</v>
      </c>
      <c r="P66" s="62">
        <v>0</v>
      </c>
      <c r="Q66" s="62">
        <v>4</v>
      </c>
      <c r="R66" s="62">
        <v>0</v>
      </c>
      <c r="S66" s="62">
        <v>0</v>
      </c>
      <c r="T66" s="62">
        <v>0</v>
      </c>
      <c r="U66" s="63">
        <v>1</v>
      </c>
      <c r="V66" s="63">
        <v>0</v>
      </c>
      <c r="W66" s="63">
        <v>1</v>
      </c>
      <c r="X66" s="63">
        <v>0</v>
      </c>
      <c r="Y66" s="236">
        <f>SUM(M67:T67)</f>
        <v>7.0600000000000005</v>
      </c>
      <c r="Z66" s="238">
        <f>SUM(F67:X67)</f>
        <v>9.6300000000000008</v>
      </c>
      <c r="AA66" s="240">
        <f>SUM(Y66/Z66)*100</f>
        <v>73.312564901349958</v>
      </c>
    </row>
    <row r="67" spans="1:27" ht="15" customHeight="1">
      <c r="A67" s="224"/>
      <c r="B67" s="227"/>
      <c r="C67" s="221"/>
      <c r="D67" s="221"/>
      <c r="E67" s="56" t="s">
        <v>137</v>
      </c>
      <c r="F67" s="57">
        <f>SUM($F$7*F66)</f>
        <v>0</v>
      </c>
      <c r="G67" s="57">
        <f>SUM($G$7*G66)</f>
        <v>2.02</v>
      </c>
      <c r="H67" s="57">
        <f>SUM($H$7*H66)</f>
        <v>0</v>
      </c>
      <c r="I67" s="57">
        <f>SUM($I$7*I66)</f>
        <v>0.17</v>
      </c>
      <c r="J67" s="57">
        <f>SUM($J$7*J66)</f>
        <v>0</v>
      </c>
      <c r="K67" s="57">
        <f>SUM($K$7*K66)</f>
        <v>0.02</v>
      </c>
      <c r="L67" s="57">
        <f>SUM($L$7*L66)</f>
        <v>0.1</v>
      </c>
      <c r="M67" s="58">
        <f>SUM($M$7*M66)</f>
        <v>0</v>
      </c>
      <c r="N67" s="58">
        <f>SUM($N$7*N66)</f>
        <v>0</v>
      </c>
      <c r="O67" s="58">
        <f>SUM($O$7*O66)</f>
        <v>0.74</v>
      </c>
      <c r="P67" s="58">
        <f>SUM($P$7*P66)</f>
        <v>0</v>
      </c>
      <c r="Q67" s="58">
        <f>SUM($Q$7*Q66)</f>
        <v>6.32</v>
      </c>
      <c r="R67" s="58">
        <f>SUM($R$7*R66)</f>
        <v>0</v>
      </c>
      <c r="S67" s="58">
        <f>SUM($S$7*S66)</f>
        <v>0</v>
      </c>
      <c r="T67" s="58">
        <f>SUM($T$7*T66)</f>
        <v>0</v>
      </c>
      <c r="U67" s="59">
        <f>SUM($U$7*U66)</f>
        <v>0.18</v>
      </c>
      <c r="V67" s="59">
        <f>SUM($V$7*V66)</f>
        <v>0</v>
      </c>
      <c r="W67" s="59">
        <f>SUM($W$7*W66)</f>
        <v>0.08</v>
      </c>
      <c r="X67" s="59">
        <f>SUM($X$7*X66)</f>
        <v>0</v>
      </c>
      <c r="Y67" s="236"/>
      <c r="Z67" s="238"/>
      <c r="AA67" s="240"/>
    </row>
    <row r="68" spans="1:27" ht="15" customHeight="1">
      <c r="A68" s="224"/>
      <c r="B68" s="227"/>
      <c r="C68" s="221">
        <v>31</v>
      </c>
      <c r="D68" s="221" t="s">
        <v>217</v>
      </c>
      <c r="E68" s="60" t="s">
        <v>15</v>
      </c>
      <c r="F68" s="61">
        <v>1</v>
      </c>
      <c r="G68" s="61">
        <v>0</v>
      </c>
      <c r="H68" s="61">
        <v>1</v>
      </c>
      <c r="I68" s="61">
        <v>0</v>
      </c>
      <c r="J68" s="61">
        <v>1</v>
      </c>
      <c r="K68" s="61">
        <v>0</v>
      </c>
      <c r="L68" s="61">
        <v>1</v>
      </c>
      <c r="M68" s="62">
        <v>1</v>
      </c>
      <c r="N68" s="62">
        <v>1</v>
      </c>
      <c r="O68" s="62">
        <v>0</v>
      </c>
      <c r="P68" s="62">
        <v>1</v>
      </c>
      <c r="Q68" s="62">
        <v>4</v>
      </c>
      <c r="R68" s="62">
        <v>1</v>
      </c>
      <c r="S68" s="62">
        <v>0</v>
      </c>
      <c r="T68" s="62">
        <v>0</v>
      </c>
      <c r="U68" s="63">
        <v>0</v>
      </c>
      <c r="V68" s="63">
        <v>2</v>
      </c>
      <c r="W68" s="63">
        <v>0</v>
      </c>
      <c r="X68" s="63">
        <v>0</v>
      </c>
      <c r="Y68" s="236">
        <f>SUM(M69:T69)</f>
        <v>11.709999999999999</v>
      </c>
      <c r="Z68" s="238">
        <f>SUM(F69:X69)</f>
        <v>13.729999999999999</v>
      </c>
      <c r="AA68" s="240">
        <f>SUM(Y68/Z68)*100</f>
        <v>85.287691187181352</v>
      </c>
    </row>
    <row r="69" spans="1:27" ht="15" customHeight="1">
      <c r="A69" s="224"/>
      <c r="B69" s="227"/>
      <c r="C69" s="221"/>
      <c r="D69" s="221"/>
      <c r="E69" s="56" t="s">
        <v>137</v>
      </c>
      <c r="F69" s="57">
        <f>SUM($F$7*F68)</f>
        <v>1.35</v>
      </c>
      <c r="G69" s="57">
        <f>SUM($G$7*G68)</f>
        <v>0</v>
      </c>
      <c r="H69" s="57">
        <f>SUM($H$7*H68)</f>
        <v>0.11</v>
      </c>
      <c r="I69" s="57">
        <f>SUM($I$7*I68)</f>
        <v>0</v>
      </c>
      <c r="J69" s="57">
        <f>SUM($J$7*J68)</f>
        <v>0.02</v>
      </c>
      <c r="K69" s="57">
        <f>SUM($K$7*K68)</f>
        <v>0</v>
      </c>
      <c r="L69" s="57">
        <f>SUM($L$7*L68)</f>
        <v>0.1</v>
      </c>
      <c r="M69" s="58">
        <f>SUM($M$7*M68)</f>
        <v>0.47</v>
      </c>
      <c r="N69" s="58">
        <f>SUM($N$7*N68)</f>
        <v>0.97</v>
      </c>
      <c r="O69" s="58">
        <f>SUM($O$7*O68)</f>
        <v>0</v>
      </c>
      <c r="P69" s="58">
        <f>SUM($P$7*P68)</f>
        <v>3</v>
      </c>
      <c r="Q69" s="58">
        <f>SUM($Q$7*Q68)</f>
        <v>6.32</v>
      </c>
      <c r="R69" s="58">
        <f>SUM($R$7*R68)</f>
        <v>0.95</v>
      </c>
      <c r="S69" s="58">
        <f>SUM($S$7*S68)</f>
        <v>0</v>
      </c>
      <c r="T69" s="58">
        <f>SUM($T$7*T68)</f>
        <v>0</v>
      </c>
      <c r="U69" s="59">
        <f>SUM($U$7*U68)</f>
        <v>0</v>
      </c>
      <c r="V69" s="59">
        <f>SUM($V$7*V68)</f>
        <v>0.44</v>
      </c>
      <c r="W69" s="59">
        <f>SUM($W$7*W68)</f>
        <v>0</v>
      </c>
      <c r="X69" s="59">
        <f>SUM($X$7*X68)</f>
        <v>0</v>
      </c>
      <c r="Y69" s="236"/>
      <c r="Z69" s="238"/>
      <c r="AA69" s="240"/>
    </row>
    <row r="70" spans="1:27" ht="15" customHeight="1">
      <c r="A70" s="224"/>
      <c r="B70" s="227"/>
      <c r="C70" s="221">
        <v>32</v>
      </c>
      <c r="D70" s="221" t="s">
        <v>245</v>
      </c>
      <c r="E70" s="60" t="s">
        <v>15</v>
      </c>
      <c r="F70" s="61">
        <v>0</v>
      </c>
      <c r="G70" s="61">
        <v>1</v>
      </c>
      <c r="H70" s="61">
        <v>0</v>
      </c>
      <c r="I70" s="61">
        <v>1</v>
      </c>
      <c r="J70" s="61">
        <v>0</v>
      </c>
      <c r="K70" s="61">
        <v>1</v>
      </c>
      <c r="L70" s="61">
        <v>1</v>
      </c>
      <c r="M70" s="62">
        <v>1</v>
      </c>
      <c r="N70" s="62">
        <v>0</v>
      </c>
      <c r="O70" s="62">
        <v>1</v>
      </c>
      <c r="P70" s="62">
        <v>1</v>
      </c>
      <c r="Q70" s="62">
        <v>4</v>
      </c>
      <c r="R70" s="62">
        <v>1</v>
      </c>
      <c r="S70" s="62">
        <v>0</v>
      </c>
      <c r="T70" s="62">
        <v>0</v>
      </c>
      <c r="U70" s="63">
        <v>0</v>
      </c>
      <c r="V70" s="63">
        <v>2</v>
      </c>
      <c r="W70" s="63">
        <v>0</v>
      </c>
      <c r="X70" s="63">
        <v>0</v>
      </c>
      <c r="Y70" s="236">
        <f>SUM(M71:T71)</f>
        <v>11.48</v>
      </c>
      <c r="Z70" s="238">
        <f>SUM(F71:X71)</f>
        <v>14.229999999999999</v>
      </c>
      <c r="AA70" s="240">
        <f>SUM(Y70/Z70)*100</f>
        <v>80.674631061138442</v>
      </c>
    </row>
    <row r="71" spans="1:27" ht="15" customHeight="1">
      <c r="A71" s="224"/>
      <c r="B71" s="227"/>
      <c r="C71" s="221"/>
      <c r="D71" s="221"/>
      <c r="E71" s="56" t="s">
        <v>137</v>
      </c>
      <c r="F71" s="57">
        <f>SUM($F$7*F70)</f>
        <v>0</v>
      </c>
      <c r="G71" s="57">
        <f>SUM($G$7*G70)</f>
        <v>2.02</v>
      </c>
      <c r="H71" s="57">
        <f>SUM($H$7*H70)</f>
        <v>0</v>
      </c>
      <c r="I71" s="57">
        <f>SUM($I$7*I70)</f>
        <v>0.17</v>
      </c>
      <c r="J71" s="57">
        <f>SUM($J$7*J70)</f>
        <v>0</v>
      </c>
      <c r="K71" s="57">
        <f>SUM($K$7*K70)</f>
        <v>0.02</v>
      </c>
      <c r="L71" s="57">
        <f>SUM($L$7*L70)</f>
        <v>0.1</v>
      </c>
      <c r="M71" s="58">
        <f>SUM($M$7*M70)</f>
        <v>0.47</v>
      </c>
      <c r="N71" s="58">
        <f>SUM($N$7*N70)</f>
        <v>0</v>
      </c>
      <c r="O71" s="58">
        <f>SUM($O$7*O70)</f>
        <v>0.74</v>
      </c>
      <c r="P71" s="58">
        <f>SUM($P$7*P70)</f>
        <v>3</v>
      </c>
      <c r="Q71" s="58">
        <f>SUM($Q$7*Q70)</f>
        <v>6.32</v>
      </c>
      <c r="R71" s="58">
        <f>SUM($R$7*R70)</f>
        <v>0.95</v>
      </c>
      <c r="S71" s="58">
        <f>SUM($S$7*S70)</f>
        <v>0</v>
      </c>
      <c r="T71" s="58">
        <f>SUM($T$7*T70)</f>
        <v>0</v>
      </c>
      <c r="U71" s="59">
        <f>SUM($U$7*U70)</f>
        <v>0</v>
      </c>
      <c r="V71" s="59">
        <f>SUM($V$7*V70)</f>
        <v>0.44</v>
      </c>
      <c r="W71" s="59">
        <f>SUM($W$7*W70)</f>
        <v>0</v>
      </c>
      <c r="X71" s="59">
        <f>SUM($X$7*X70)</f>
        <v>0</v>
      </c>
      <c r="Y71" s="236"/>
      <c r="Z71" s="238"/>
      <c r="AA71" s="240"/>
    </row>
    <row r="72" spans="1:27" s="40" customFormat="1" ht="15" customHeight="1">
      <c r="A72" s="224"/>
      <c r="B72" s="227"/>
      <c r="C72" s="221">
        <v>33</v>
      </c>
      <c r="D72" s="221" t="s">
        <v>218</v>
      </c>
      <c r="E72" s="60" t="s">
        <v>15</v>
      </c>
      <c r="F72" s="61">
        <v>1</v>
      </c>
      <c r="G72" s="61">
        <v>0</v>
      </c>
      <c r="H72" s="61">
        <v>1</v>
      </c>
      <c r="I72" s="61">
        <v>0</v>
      </c>
      <c r="J72" s="61">
        <v>1</v>
      </c>
      <c r="K72" s="61">
        <v>0</v>
      </c>
      <c r="L72" s="61">
        <v>1</v>
      </c>
      <c r="M72" s="62">
        <v>2</v>
      </c>
      <c r="N72" s="62">
        <v>1</v>
      </c>
      <c r="O72" s="62">
        <v>0</v>
      </c>
      <c r="P72" s="62">
        <v>2</v>
      </c>
      <c r="Q72" s="62">
        <v>4</v>
      </c>
      <c r="R72" s="62">
        <v>2</v>
      </c>
      <c r="S72" s="62">
        <v>0</v>
      </c>
      <c r="T72" s="62">
        <v>0</v>
      </c>
      <c r="U72" s="64">
        <v>0</v>
      </c>
      <c r="V72" s="64">
        <v>0</v>
      </c>
      <c r="W72" s="64">
        <v>0</v>
      </c>
      <c r="X72" s="64">
        <v>0</v>
      </c>
      <c r="Y72" s="236">
        <f>SUM(M73:T73)</f>
        <v>16.13</v>
      </c>
      <c r="Z72" s="238">
        <f>SUM(F73:X73)</f>
        <v>17.71</v>
      </c>
      <c r="AA72" s="240">
        <f>SUM(Y72/Z72)*100</f>
        <v>91.078486730660629</v>
      </c>
    </row>
    <row r="73" spans="1:27" ht="15" customHeight="1">
      <c r="A73" s="224"/>
      <c r="B73" s="227"/>
      <c r="C73" s="221"/>
      <c r="D73" s="221"/>
      <c r="E73" s="56" t="s">
        <v>137</v>
      </c>
      <c r="F73" s="57">
        <f>SUM($F$7*F72)</f>
        <v>1.35</v>
      </c>
      <c r="G73" s="57">
        <f>SUM($G$7*G72)</f>
        <v>0</v>
      </c>
      <c r="H73" s="57">
        <f>SUM($H$7*H72)</f>
        <v>0.11</v>
      </c>
      <c r="I73" s="57">
        <f>SUM($I$7*I72)</f>
        <v>0</v>
      </c>
      <c r="J73" s="57">
        <f>SUM($J$7*J72)</f>
        <v>0.02</v>
      </c>
      <c r="K73" s="57">
        <f>SUM($K$7*K72)</f>
        <v>0</v>
      </c>
      <c r="L73" s="57">
        <f>SUM($L$7*L72)</f>
        <v>0.1</v>
      </c>
      <c r="M73" s="58">
        <f>SUM($M$7*M72)</f>
        <v>0.94</v>
      </c>
      <c r="N73" s="58">
        <f>SUM($N$7*N72)</f>
        <v>0.97</v>
      </c>
      <c r="O73" s="58">
        <f>SUM($O$7*O72)</f>
        <v>0</v>
      </c>
      <c r="P73" s="58">
        <f>SUM($P$7*P72)</f>
        <v>6</v>
      </c>
      <c r="Q73" s="58">
        <f>SUM($Q$7*Q72)</f>
        <v>6.32</v>
      </c>
      <c r="R73" s="58">
        <f>SUM($R$7*R72)</f>
        <v>1.9</v>
      </c>
      <c r="S73" s="58">
        <f>SUM($S$7*S72)</f>
        <v>0</v>
      </c>
      <c r="T73" s="58">
        <f>SUM($T$7*T72)</f>
        <v>0</v>
      </c>
      <c r="U73" s="65">
        <f>SUM($U$7*U72)</f>
        <v>0</v>
      </c>
      <c r="V73" s="65">
        <f>SUM($V$7*V72)</f>
        <v>0</v>
      </c>
      <c r="W73" s="65">
        <f>SUM($W$7*W72)</f>
        <v>0</v>
      </c>
      <c r="X73" s="65">
        <f>SUM($X$7*X72)</f>
        <v>0</v>
      </c>
      <c r="Y73" s="236"/>
      <c r="Z73" s="238"/>
      <c r="AA73" s="240"/>
    </row>
    <row r="74" spans="1:27" ht="15" customHeight="1">
      <c r="A74" s="224"/>
      <c r="B74" s="227"/>
      <c r="C74" s="221">
        <v>34</v>
      </c>
      <c r="D74" s="221" t="s">
        <v>246</v>
      </c>
      <c r="E74" s="60" t="s">
        <v>15</v>
      </c>
      <c r="F74" s="61">
        <v>0</v>
      </c>
      <c r="G74" s="61">
        <v>1</v>
      </c>
      <c r="H74" s="61">
        <v>0</v>
      </c>
      <c r="I74" s="61">
        <v>1</v>
      </c>
      <c r="J74" s="61">
        <v>0</v>
      </c>
      <c r="K74" s="61">
        <v>1</v>
      </c>
      <c r="L74" s="61">
        <v>1</v>
      </c>
      <c r="M74" s="62">
        <v>2</v>
      </c>
      <c r="N74" s="62">
        <v>0</v>
      </c>
      <c r="O74" s="62">
        <v>1</v>
      </c>
      <c r="P74" s="62">
        <v>2</v>
      </c>
      <c r="Q74" s="62">
        <v>4</v>
      </c>
      <c r="R74" s="62">
        <v>2</v>
      </c>
      <c r="S74" s="62">
        <v>0</v>
      </c>
      <c r="T74" s="62">
        <v>0</v>
      </c>
      <c r="U74" s="64">
        <v>0</v>
      </c>
      <c r="V74" s="64">
        <v>0</v>
      </c>
      <c r="W74" s="64">
        <v>0</v>
      </c>
      <c r="X74" s="64">
        <v>0</v>
      </c>
      <c r="Y74" s="236">
        <f>SUM(M75:T75)</f>
        <v>15.9</v>
      </c>
      <c r="Z74" s="238">
        <f>SUM(F75:X75)</f>
        <v>18.21</v>
      </c>
      <c r="AA74" s="240">
        <f>SUM(Y74/Z74)*100</f>
        <v>87.314662273476102</v>
      </c>
    </row>
    <row r="75" spans="1:27" ht="15" customHeight="1">
      <c r="A75" s="224"/>
      <c r="B75" s="227"/>
      <c r="C75" s="221"/>
      <c r="D75" s="221"/>
      <c r="E75" s="56" t="s">
        <v>137</v>
      </c>
      <c r="F75" s="57">
        <f>SUM($F$7*F74)</f>
        <v>0</v>
      </c>
      <c r="G75" s="57">
        <f>SUM($G$7*G74)</f>
        <v>2.02</v>
      </c>
      <c r="H75" s="57">
        <f>SUM($H$7*H74)</f>
        <v>0</v>
      </c>
      <c r="I75" s="57">
        <f>SUM($I$7*I74)</f>
        <v>0.17</v>
      </c>
      <c r="J75" s="57">
        <f>SUM($J$7*J74)</f>
        <v>0</v>
      </c>
      <c r="K75" s="57">
        <f>SUM($K$7*K74)</f>
        <v>0.02</v>
      </c>
      <c r="L75" s="57">
        <f>SUM($L$7*L74)</f>
        <v>0.1</v>
      </c>
      <c r="M75" s="58">
        <f>SUM($M$7*M74)</f>
        <v>0.94</v>
      </c>
      <c r="N75" s="58">
        <f>SUM($N$7*N74)</f>
        <v>0</v>
      </c>
      <c r="O75" s="58">
        <f>SUM($O$7*O74)</f>
        <v>0.74</v>
      </c>
      <c r="P75" s="58">
        <f>SUM($P$7*P74)</f>
        <v>6</v>
      </c>
      <c r="Q75" s="58">
        <f>SUM($Q$7*Q74)</f>
        <v>6.32</v>
      </c>
      <c r="R75" s="58">
        <f>SUM($R$7*R74)</f>
        <v>1.9</v>
      </c>
      <c r="S75" s="58">
        <f>SUM($S$7*S74)</f>
        <v>0</v>
      </c>
      <c r="T75" s="58">
        <f>SUM($T$7*T74)</f>
        <v>0</v>
      </c>
      <c r="U75" s="65">
        <f>SUM($U$7*U74)</f>
        <v>0</v>
      </c>
      <c r="V75" s="65">
        <f>SUM($V$7*V74)</f>
        <v>0</v>
      </c>
      <c r="W75" s="65">
        <f>SUM($W$7*W74)</f>
        <v>0</v>
      </c>
      <c r="X75" s="65">
        <f>SUM($X$7*X74)</f>
        <v>0</v>
      </c>
      <c r="Y75" s="236"/>
      <c r="Z75" s="238"/>
      <c r="AA75" s="240"/>
    </row>
    <row r="76" spans="1:27" ht="15" customHeight="1">
      <c r="A76" s="224"/>
      <c r="B76" s="227"/>
      <c r="C76" s="221">
        <v>35</v>
      </c>
      <c r="D76" s="221" t="s">
        <v>219</v>
      </c>
      <c r="E76" s="60" t="s">
        <v>15</v>
      </c>
      <c r="F76" s="61">
        <v>1</v>
      </c>
      <c r="G76" s="61">
        <v>0</v>
      </c>
      <c r="H76" s="61">
        <v>1</v>
      </c>
      <c r="I76" s="61">
        <v>0</v>
      </c>
      <c r="J76" s="61">
        <v>1</v>
      </c>
      <c r="K76" s="61">
        <v>0</v>
      </c>
      <c r="L76" s="61">
        <v>1</v>
      </c>
      <c r="M76" s="62">
        <v>3</v>
      </c>
      <c r="N76" s="62">
        <v>1</v>
      </c>
      <c r="O76" s="62">
        <v>0</v>
      </c>
      <c r="P76" s="62">
        <v>3</v>
      </c>
      <c r="Q76" s="62">
        <v>4</v>
      </c>
      <c r="R76" s="62">
        <v>3</v>
      </c>
      <c r="S76" s="62">
        <v>0</v>
      </c>
      <c r="T76" s="62">
        <v>0</v>
      </c>
      <c r="U76" s="64">
        <v>0</v>
      </c>
      <c r="V76" s="64">
        <v>0</v>
      </c>
      <c r="W76" s="64">
        <v>0</v>
      </c>
      <c r="X76" s="64">
        <v>0</v>
      </c>
      <c r="Y76" s="236">
        <f>SUM(M77:T77)</f>
        <v>20.549999999999997</v>
      </c>
      <c r="Z76" s="238">
        <f>SUM(F77:X77)</f>
        <v>22.130000000000003</v>
      </c>
      <c r="AA76" s="240">
        <f>SUM(Y76/Z76)*100</f>
        <v>92.860370537731569</v>
      </c>
    </row>
    <row r="77" spans="1:27" ht="15" customHeight="1">
      <c r="A77" s="224"/>
      <c r="B77" s="227"/>
      <c r="C77" s="221"/>
      <c r="D77" s="221"/>
      <c r="E77" s="56" t="s">
        <v>137</v>
      </c>
      <c r="F77" s="57">
        <f>SUM($F$7*F76)</f>
        <v>1.35</v>
      </c>
      <c r="G77" s="57">
        <f>SUM($G$7*G76)</f>
        <v>0</v>
      </c>
      <c r="H77" s="57">
        <f>SUM($H$7*H76)</f>
        <v>0.11</v>
      </c>
      <c r="I77" s="57">
        <f>SUM($I$7*I76)</f>
        <v>0</v>
      </c>
      <c r="J77" s="57">
        <f>SUM($J$7*J76)</f>
        <v>0.02</v>
      </c>
      <c r="K77" s="57">
        <f>SUM($K$7*K76)</f>
        <v>0</v>
      </c>
      <c r="L77" s="57">
        <f>SUM($L$7*L76)</f>
        <v>0.1</v>
      </c>
      <c r="M77" s="58">
        <f>SUM($M$7*M76)</f>
        <v>1.41</v>
      </c>
      <c r="N77" s="58">
        <f>SUM($N$7*N76)</f>
        <v>0.97</v>
      </c>
      <c r="O77" s="58">
        <f>SUM($O$7*O76)</f>
        <v>0</v>
      </c>
      <c r="P77" s="58">
        <f>SUM($P$7*P76)</f>
        <v>9</v>
      </c>
      <c r="Q77" s="58">
        <f>SUM($Q$7*Q76)</f>
        <v>6.32</v>
      </c>
      <c r="R77" s="58">
        <f>SUM($R$7*R76)</f>
        <v>2.8499999999999996</v>
      </c>
      <c r="S77" s="58">
        <f>SUM($S$7*S76)</f>
        <v>0</v>
      </c>
      <c r="T77" s="58">
        <f>SUM($T$7*T76)</f>
        <v>0</v>
      </c>
      <c r="U77" s="65">
        <f>SUM($U$7*U76)</f>
        <v>0</v>
      </c>
      <c r="V77" s="65">
        <f>SUM($V$7*V76)</f>
        <v>0</v>
      </c>
      <c r="W77" s="65">
        <f>SUM($W$7*W76)</f>
        <v>0</v>
      </c>
      <c r="X77" s="65">
        <f>SUM($X$7*X76)</f>
        <v>0</v>
      </c>
      <c r="Y77" s="236"/>
      <c r="Z77" s="238"/>
      <c r="AA77" s="240"/>
    </row>
    <row r="78" spans="1:27" ht="15" customHeight="1">
      <c r="A78" s="224"/>
      <c r="B78" s="227"/>
      <c r="C78" s="221">
        <v>36</v>
      </c>
      <c r="D78" s="221" t="s">
        <v>247</v>
      </c>
      <c r="E78" s="60" t="s">
        <v>15</v>
      </c>
      <c r="F78" s="61">
        <v>0</v>
      </c>
      <c r="G78" s="61">
        <v>1</v>
      </c>
      <c r="H78" s="61">
        <v>0</v>
      </c>
      <c r="I78" s="61">
        <v>1</v>
      </c>
      <c r="J78" s="61">
        <v>0</v>
      </c>
      <c r="K78" s="61">
        <v>1</v>
      </c>
      <c r="L78" s="61">
        <v>1</v>
      </c>
      <c r="M78" s="62">
        <v>3</v>
      </c>
      <c r="N78" s="62">
        <v>0</v>
      </c>
      <c r="O78" s="62">
        <v>1</v>
      </c>
      <c r="P78" s="62">
        <v>3</v>
      </c>
      <c r="Q78" s="62">
        <v>4</v>
      </c>
      <c r="R78" s="62">
        <v>3</v>
      </c>
      <c r="S78" s="62">
        <v>0</v>
      </c>
      <c r="T78" s="62">
        <v>0</v>
      </c>
      <c r="U78" s="64">
        <v>0</v>
      </c>
      <c r="V78" s="64">
        <v>0</v>
      </c>
      <c r="W78" s="64">
        <v>0</v>
      </c>
      <c r="X78" s="64">
        <v>0</v>
      </c>
      <c r="Y78" s="236">
        <f>SUM(M79:T79)</f>
        <v>20.32</v>
      </c>
      <c r="Z78" s="238">
        <f>SUM(F79:X79)</f>
        <v>22.630000000000003</v>
      </c>
      <c r="AA78" s="240">
        <f>SUM(Y78/Z78)*100</f>
        <v>89.79231109147149</v>
      </c>
    </row>
    <row r="79" spans="1:27" ht="15" customHeight="1">
      <c r="A79" s="224"/>
      <c r="B79" s="227"/>
      <c r="C79" s="221"/>
      <c r="D79" s="221"/>
      <c r="E79" s="56" t="s">
        <v>137</v>
      </c>
      <c r="F79" s="57">
        <f>SUM($F$7*F78)</f>
        <v>0</v>
      </c>
      <c r="G79" s="57">
        <f>SUM($G$7*G78)</f>
        <v>2.02</v>
      </c>
      <c r="H79" s="57">
        <f>SUM($H$7*H78)</f>
        <v>0</v>
      </c>
      <c r="I79" s="57">
        <f>SUM($I$7*I78)</f>
        <v>0.17</v>
      </c>
      <c r="J79" s="57">
        <f>SUM($J$7*J78)</f>
        <v>0</v>
      </c>
      <c r="K79" s="57">
        <f>SUM($K$7*K78)</f>
        <v>0.02</v>
      </c>
      <c r="L79" s="57">
        <f>SUM($L$7*L78)</f>
        <v>0.1</v>
      </c>
      <c r="M79" s="58">
        <f>SUM($M$7*M78)</f>
        <v>1.41</v>
      </c>
      <c r="N79" s="58">
        <f>SUM($N$7*N78)</f>
        <v>0</v>
      </c>
      <c r="O79" s="58">
        <f>SUM($O$7*O78)</f>
        <v>0.74</v>
      </c>
      <c r="P79" s="58">
        <f>SUM($P$7*P78)</f>
        <v>9</v>
      </c>
      <c r="Q79" s="58">
        <f>SUM($Q$7*Q78)</f>
        <v>6.32</v>
      </c>
      <c r="R79" s="58">
        <f>SUM($R$7*R78)</f>
        <v>2.8499999999999996</v>
      </c>
      <c r="S79" s="58">
        <f>SUM($S$7*S78)</f>
        <v>0</v>
      </c>
      <c r="T79" s="58">
        <f>SUM($T$7*T78)</f>
        <v>0</v>
      </c>
      <c r="U79" s="65">
        <f>SUM($U$7*U78)</f>
        <v>0</v>
      </c>
      <c r="V79" s="65">
        <f>SUM($V$7*V78)</f>
        <v>0</v>
      </c>
      <c r="W79" s="65">
        <f>SUM($W$7*W78)</f>
        <v>0</v>
      </c>
      <c r="X79" s="65">
        <f>SUM($X$7*X78)</f>
        <v>0</v>
      </c>
      <c r="Y79" s="236"/>
      <c r="Z79" s="238"/>
      <c r="AA79" s="240"/>
    </row>
    <row r="80" spans="1:27" s="40" customFormat="1" ht="15" customHeight="1">
      <c r="A80" s="224"/>
      <c r="B80" s="227"/>
      <c r="C80" s="221">
        <v>37</v>
      </c>
      <c r="D80" s="221" t="s">
        <v>220</v>
      </c>
      <c r="E80" s="60" t="s">
        <v>15</v>
      </c>
      <c r="F80" s="61">
        <v>1</v>
      </c>
      <c r="G80" s="61">
        <v>0</v>
      </c>
      <c r="H80" s="61">
        <v>1</v>
      </c>
      <c r="I80" s="61">
        <v>0</v>
      </c>
      <c r="J80" s="61">
        <v>1</v>
      </c>
      <c r="K80" s="61">
        <v>0</v>
      </c>
      <c r="L80" s="61">
        <v>1</v>
      </c>
      <c r="M80" s="62">
        <v>3</v>
      </c>
      <c r="N80" s="62">
        <v>1</v>
      </c>
      <c r="O80" s="62">
        <v>0</v>
      </c>
      <c r="P80" s="62">
        <v>3</v>
      </c>
      <c r="Q80" s="62">
        <v>4</v>
      </c>
      <c r="R80" s="62">
        <v>2</v>
      </c>
      <c r="S80" s="62">
        <v>0</v>
      </c>
      <c r="T80" s="62">
        <v>0</v>
      </c>
      <c r="U80" s="64">
        <v>0</v>
      </c>
      <c r="V80" s="64">
        <v>0</v>
      </c>
      <c r="W80" s="64">
        <v>0</v>
      </c>
      <c r="X80" s="64">
        <v>0</v>
      </c>
      <c r="Y80" s="236">
        <f>SUM(M81:T81)</f>
        <v>19.599999999999998</v>
      </c>
      <c r="Z80" s="238">
        <f>SUM(F81:X81)</f>
        <v>21.18</v>
      </c>
      <c r="AA80" s="240">
        <f>SUM(Y80/Z80)*100</f>
        <v>92.54013220018885</v>
      </c>
    </row>
    <row r="81" spans="1:27" ht="15" customHeight="1">
      <c r="A81" s="224"/>
      <c r="B81" s="227"/>
      <c r="C81" s="221"/>
      <c r="D81" s="221"/>
      <c r="E81" s="56" t="s">
        <v>137</v>
      </c>
      <c r="F81" s="57">
        <f>SUM($F$7*F80)</f>
        <v>1.35</v>
      </c>
      <c r="G81" s="57">
        <f>SUM($G$7*G80)</f>
        <v>0</v>
      </c>
      <c r="H81" s="57">
        <f>SUM($H$7*H80)</f>
        <v>0.11</v>
      </c>
      <c r="I81" s="57">
        <f>SUM($I$7*I80)</f>
        <v>0</v>
      </c>
      <c r="J81" s="57">
        <f>SUM($J$7*J80)</f>
        <v>0.02</v>
      </c>
      <c r="K81" s="57">
        <f>SUM($K$7*K80)</f>
        <v>0</v>
      </c>
      <c r="L81" s="57">
        <f>SUM($L$7*L80)</f>
        <v>0.1</v>
      </c>
      <c r="M81" s="58">
        <f>SUM($M$7*M80)</f>
        <v>1.41</v>
      </c>
      <c r="N81" s="58">
        <f>SUM($N$7*N80)</f>
        <v>0.97</v>
      </c>
      <c r="O81" s="58">
        <f>SUM($O$7*O80)</f>
        <v>0</v>
      </c>
      <c r="P81" s="58">
        <f>SUM($P$7*P80)</f>
        <v>9</v>
      </c>
      <c r="Q81" s="58">
        <f>SUM($Q$7*Q80)</f>
        <v>6.32</v>
      </c>
      <c r="R81" s="58">
        <f>SUM($R$7*R80)</f>
        <v>1.9</v>
      </c>
      <c r="S81" s="58">
        <f>SUM($S$7*S80)</f>
        <v>0</v>
      </c>
      <c r="T81" s="58">
        <f>SUM($T$7*T80)</f>
        <v>0</v>
      </c>
      <c r="U81" s="65">
        <f>SUM($U$7*U80)</f>
        <v>0</v>
      </c>
      <c r="V81" s="65">
        <f>SUM($V$7*V80)</f>
        <v>0</v>
      </c>
      <c r="W81" s="65">
        <f>SUM($W$7*W80)</f>
        <v>0</v>
      </c>
      <c r="X81" s="65">
        <f>SUM($X$7*X80)</f>
        <v>0</v>
      </c>
      <c r="Y81" s="236"/>
      <c r="Z81" s="238"/>
      <c r="AA81" s="240"/>
    </row>
    <row r="82" spans="1:27" ht="15" customHeight="1">
      <c r="A82" s="224"/>
      <c r="B82" s="227"/>
      <c r="C82" s="221">
        <v>38</v>
      </c>
      <c r="D82" s="221" t="s">
        <v>248</v>
      </c>
      <c r="E82" s="60" t="s">
        <v>15</v>
      </c>
      <c r="F82" s="61">
        <v>0</v>
      </c>
      <c r="G82" s="61">
        <v>1</v>
      </c>
      <c r="H82" s="61">
        <v>0</v>
      </c>
      <c r="I82" s="61">
        <v>1</v>
      </c>
      <c r="J82" s="61">
        <v>0</v>
      </c>
      <c r="K82" s="61">
        <v>1</v>
      </c>
      <c r="L82" s="61">
        <v>1</v>
      </c>
      <c r="M82" s="62">
        <v>3</v>
      </c>
      <c r="N82" s="62">
        <v>0</v>
      </c>
      <c r="O82" s="62">
        <v>1</v>
      </c>
      <c r="P82" s="62">
        <v>3</v>
      </c>
      <c r="Q82" s="62">
        <v>4</v>
      </c>
      <c r="R82" s="62">
        <v>2</v>
      </c>
      <c r="S82" s="62">
        <v>0</v>
      </c>
      <c r="T82" s="62">
        <v>0</v>
      </c>
      <c r="U82" s="64">
        <v>0</v>
      </c>
      <c r="V82" s="64">
        <v>0</v>
      </c>
      <c r="W82" s="64">
        <v>0</v>
      </c>
      <c r="X82" s="64">
        <v>0</v>
      </c>
      <c r="Y82" s="236">
        <f>SUM(M83:T83)</f>
        <v>19.369999999999997</v>
      </c>
      <c r="Z82" s="238">
        <f>SUM(F83:X83)</f>
        <v>21.68</v>
      </c>
      <c r="AA82" s="240">
        <f>SUM(Y82/Z82)*100</f>
        <v>89.345018450184483</v>
      </c>
    </row>
    <row r="83" spans="1:27" ht="15" customHeight="1">
      <c r="A83" s="224"/>
      <c r="B83" s="227"/>
      <c r="C83" s="221"/>
      <c r="D83" s="221"/>
      <c r="E83" s="56" t="s">
        <v>137</v>
      </c>
      <c r="F83" s="57">
        <f>SUM($F$7*F82)</f>
        <v>0</v>
      </c>
      <c r="G83" s="57">
        <f>SUM($G$7*G82)</f>
        <v>2.02</v>
      </c>
      <c r="H83" s="57">
        <f>SUM($H$7*H82)</f>
        <v>0</v>
      </c>
      <c r="I83" s="57">
        <f>SUM($I$7*I82)</f>
        <v>0.17</v>
      </c>
      <c r="J83" s="57">
        <f>SUM($J$7*J82)</f>
        <v>0</v>
      </c>
      <c r="K83" s="57">
        <f>SUM($K$7*K82)</f>
        <v>0.02</v>
      </c>
      <c r="L83" s="57">
        <f>SUM($L$7*L82)</f>
        <v>0.1</v>
      </c>
      <c r="M83" s="58">
        <f>SUM($M$7*M82)</f>
        <v>1.41</v>
      </c>
      <c r="N83" s="58">
        <f>SUM($N$7*N82)</f>
        <v>0</v>
      </c>
      <c r="O83" s="58">
        <f>SUM($O$7*O82)</f>
        <v>0.74</v>
      </c>
      <c r="P83" s="58">
        <f>SUM($P$7*P82)</f>
        <v>9</v>
      </c>
      <c r="Q83" s="58">
        <f>SUM($Q$7*Q82)</f>
        <v>6.32</v>
      </c>
      <c r="R83" s="58">
        <f>SUM($R$7*R82)</f>
        <v>1.9</v>
      </c>
      <c r="S83" s="58">
        <f>SUM($S$7*S82)</f>
        <v>0</v>
      </c>
      <c r="T83" s="58">
        <f>SUM($T$7*T82)</f>
        <v>0</v>
      </c>
      <c r="U83" s="65">
        <f>SUM($U$7*U82)</f>
        <v>0</v>
      </c>
      <c r="V83" s="65">
        <f>SUM($V$7*V82)</f>
        <v>0</v>
      </c>
      <c r="W83" s="65">
        <f>SUM($W$7*W82)</f>
        <v>0</v>
      </c>
      <c r="X83" s="65">
        <f>SUM($X$7*X82)</f>
        <v>0</v>
      </c>
      <c r="Y83" s="236"/>
      <c r="Z83" s="238"/>
      <c r="AA83" s="240"/>
    </row>
    <row r="84" spans="1:27" ht="15" customHeight="1">
      <c r="A84" s="224"/>
      <c r="B84" s="227"/>
      <c r="C84" s="221">
        <v>39</v>
      </c>
      <c r="D84" s="221" t="s">
        <v>221</v>
      </c>
      <c r="E84" s="60" t="s">
        <v>15</v>
      </c>
      <c r="F84" s="61">
        <v>1</v>
      </c>
      <c r="G84" s="61">
        <v>0</v>
      </c>
      <c r="H84" s="61">
        <v>1</v>
      </c>
      <c r="I84" s="61">
        <v>0</v>
      </c>
      <c r="J84" s="61">
        <v>1</v>
      </c>
      <c r="K84" s="61">
        <v>0</v>
      </c>
      <c r="L84" s="61">
        <v>1</v>
      </c>
      <c r="M84" s="62">
        <v>5</v>
      </c>
      <c r="N84" s="62">
        <v>1</v>
      </c>
      <c r="O84" s="62">
        <v>0</v>
      </c>
      <c r="P84" s="62">
        <v>5</v>
      </c>
      <c r="Q84" s="62">
        <v>4</v>
      </c>
      <c r="R84" s="62">
        <v>3</v>
      </c>
      <c r="S84" s="62">
        <v>0</v>
      </c>
      <c r="T84" s="62">
        <v>0</v>
      </c>
      <c r="U84" s="64">
        <v>0</v>
      </c>
      <c r="V84" s="64">
        <v>0</v>
      </c>
      <c r="W84" s="64">
        <v>0</v>
      </c>
      <c r="X84" s="64">
        <v>0</v>
      </c>
      <c r="Y84" s="236">
        <f>SUM(M85:T85)</f>
        <v>27.490000000000002</v>
      </c>
      <c r="Z84" s="238">
        <f>SUM(F85:X85)</f>
        <v>29.07</v>
      </c>
      <c r="AA84" s="240">
        <f>SUM(Y84/Z84)*100</f>
        <v>94.564843481252154</v>
      </c>
    </row>
    <row r="85" spans="1:27" ht="15" customHeight="1">
      <c r="A85" s="224"/>
      <c r="B85" s="227"/>
      <c r="C85" s="221"/>
      <c r="D85" s="221"/>
      <c r="E85" s="56" t="s">
        <v>137</v>
      </c>
      <c r="F85" s="57">
        <f>SUM($F$7*F84)</f>
        <v>1.35</v>
      </c>
      <c r="G85" s="57">
        <f>SUM($G$7*G84)</f>
        <v>0</v>
      </c>
      <c r="H85" s="57">
        <f>SUM($H$7*H84)</f>
        <v>0.11</v>
      </c>
      <c r="I85" s="57">
        <f>SUM($I$7*I84)</f>
        <v>0</v>
      </c>
      <c r="J85" s="57">
        <f>SUM($J$7*J84)</f>
        <v>0.02</v>
      </c>
      <c r="K85" s="57">
        <f>SUM($K$7*K84)</f>
        <v>0</v>
      </c>
      <c r="L85" s="57">
        <f>SUM($L$7*L84)</f>
        <v>0.1</v>
      </c>
      <c r="M85" s="58">
        <f>SUM($M$7*M84)</f>
        <v>2.3499999999999996</v>
      </c>
      <c r="N85" s="58">
        <f>SUM($N$7*N84)</f>
        <v>0.97</v>
      </c>
      <c r="O85" s="58">
        <f>SUM($O$7*O84)</f>
        <v>0</v>
      </c>
      <c r="P85" s="58">
        <f>SUM($P$7*P84)</f>
        <v>15</v>
      </c>
      <c r="Q85" s="58">
        <f>SUM($Q$7*Q84)</f>
        <v>6.32</v>
      </c>
      <c r="R85" s="58">
        <f>SUM($R$7*R84)</f>
        <v>2.8499999999999996</v>
      </c>
      <c r="S85" s="58">
        <f>SUM($S$7*S84)</f>
        <v>0</v>
      </c>
      <c r="T85" s="58">
        <f>SUM($T$7*T84)</f>
        <v>0</v>
      </c>
      <c r="U85" s="65">
        <f>SUM($U$7*U84)</f>
        <v>0</v>
      </c>
      <c r="V85" s="65">
        <f>SUM($V$7*V84)</f>
        <v>0</v>
      </c>
      <c r="W85" s="65">
        <f>SUM($W$7*W84)</f>
        <v>0</v>
      </c>
      <c r="X85" s="65">
        <f>SUM($X$7*X84)</f>
        <v>0</v>
      </c>
      <c r="Y85" s="236"/>
      <c r="Z85" s="238"/>
      <c r="AA85" s="240"/>
    </row>
    <row r="86" spans="1:27" ht="15" customHeight="1">
      <c r="A86" s="224"/>
      <c r="B86" s="227"/>
      <c r="C86" s="221">
        <v>40</v>
      </c>
      <c r="D86" s="221" t="s">
        <v>249</v>
      </c>
      <c r="E86" s="60" t="s">
        <v>15</v>
      </c>
      <c r="F86" s="61">
        <v>0</v>
      </c>
      <c r="G86" s="61">
        <v>1</v>
      </c>
      <c r="H86" s="61">
        <v>0</v>
      </c>
      <c r="I86" s="61">
        <v>1</v>
      </c>
      <c r="J86" s="61">
        <v>0</v>
      </c>
      <c r="K86" s="61">
        <v>1</v>
      </c>
      <c r="L86" s="61">
        <v>1</v>
      </c>
      <c r="M86" s="62">
        <v>5</v>
      </c>
      <c r="N86" s="62">
        <v>0</v>
      </c>
      <c r="O86" s="62">
        <v>1</v>
      </c>
      <c r="P86" s="62">
        <v>5</v>
      </c>
      <c r="Q86" s="62">
        <v>4</v>
      </c>
      <c r="R86" s="62">
        <v>3</v>
      </c>
      <c r="S86" s="62">
        <v>0</v>
      </c>
      <c r="T86" s="62">
        <v>0</v>
      </c>
      <c r="U86" s="64">
        <v>0</v>
      </c>
      <c r="V86" s="64">
        <v>0</v>
      </c>
      <c r="W86" s="64">
        <v>0</v>
      </c>
      <c r="X86" s="64">
        <v>0</v>
      </c>
      <c r="Y86" s="236">
        <f>SUM(M87:T87)</f>
        <v>27.259999999999998</v>
      </c>
      <c r="Z86" s="238">
        <f>SUM(F87:X87)</f>
        <v>29.57</v>
      </c>
      <c r="AA86" s="240">
        <f>SUM(Y86/Z86)*100</f>
        <v>92.188028407169426</v>
      </c>
    </row>
    <row r="87" spans="1:27" ht="15" customHeight="1">
      <c r="A87" s="224"/>
      <c r="B87" s="227"/>
      <c r="C87" s="221"/>
      <c r="D87" s="221"/>
      <c r="E87" s="56" t="s">
        <v>137</v>
      </c>
      <c r="F87" s="57">
        <f>SUM($F$7*F86)</f>
        <v>0</v>
      </c>
      <c r="G87" s="57">
        <f>SUM($G$7*G86)</f>
        <v>2.02</v>
      </c>
      <c r="H87" s="57">
        <f>SUM($H$7*H86)</f>
        <v>0</v>
      </c>
      <c r="I87" s="57">
        <f>SUM($I$7*I86)</f>
        <v>0.17</v>
      </c>
      <c r="J87" s="57">
        <f>SUM($J$7*J86)</f>
        <v>0</v>
      </c>
      <c r="K87" s="57">
        <f>SUM($K$7*K86)</f>
        <v>0.02</v>
      </c>
      <c r="L87" s="57">
        <f>SUM($L$7*L86)</f>
        <v>0.1</v>
      </c>
      <c r="M87" s="58">
        <f>SUM($M$7*M86)</f>
        <v>2.3499999999999996</v>
      </c>
      <c r="N87" s="58">
        <f>SUM($N$7*N86)</f>
        <v>0</v>
      </c>
      <c r="O87" s="58">
        <f>SUM($O$7*O86)</f>
        <v>0.74</v>
      </c>
      <c r="P87" s="58">
        <f>SUM($P$7*P86)</f>
        <v>15</v>
      </c>
      <c r="Q87" s="58">
        <f>SUM($Q$7*Q86)</f>
        <v>6.32</v>
      </c>
      <c r="R87" s="58">
        <f>SUM($R$7*R86)</f>
        <v>2.8499999999999996</v>
      </c>
      <c r="S87" s="58">
        <f>SUM($S$7*S86)</f>
        <v>0</v>
      </c>
      <c r="T87" s="58">
        <f>SUM($T$7*T86)</f>
        <v>0</v>
      </c>
      <c r="U87" s="65">
        <f>SUM($U$7*U86)</f>
        <v>0</v>
      </c>
      <c r="V87" s="65">
        <f>SUM($V$7*V86)</f>
        <v>0</v>
      </c>
      <c r="W87" s="65">
        <f>SUM($W$7*W86)</f>
        <v>0</v>
      </c>
      <c r="X87" s="65">
        <f>SUM($X$7*X86)</f>
        <v>0</v>
      </c>
      <c r="Y87" s="236"/>
      <c r="Z87" s="238"/>
      <c r="AA87" s="240"/>
    </row>
    <row r="88" spans="1:27" s="40" customFormat="1" ht="15" customHeight="1">
      <c r="A88" s="224"/>
      <c r="B88" s="227"/>
      <c r="C88" s="221">
        <v>41</v>
      </c>
      <c r="D88" s="221" t="s">
        <v>222</v>
      </c>
      <c r="E88" s="60" t="s">
        <v>15</v>
      </c>
      <c r="F88" s="61">
        <v>1</v>
      </c>
      <c r="G88" s="61">
        <v>0</v>
      </c>
      <c r="H88" s="61">
        <v>1</v>
      </c>
      <c r="I88" s="61">
        <v>0</v>
      </c>
      <c r="J88" s="61">
        <v>1</v>
      </c>
      <c r="K88" s="61">
        <v>0</v>
      </c>
      <c r="L88" s="61">
        <v>1</v>
      </c>
      <c r="M88" s="62">
        <v>7</v>
      </c>
      <c r="N88" s="62">
        <v>1</v>
      </c>
      <c r="O88" s="62">
        <v>0</v>
      </c>
      <c r="P88" s="62">
        <v>7</v>
      </c>
      <c r="Q88" s="62">
        <v>4</v>
      </c>
      <c r="R88" s="62">
        <v>4</v>
      </c>
      <c r="S88" s="62">
        <v>0</v>
      </c>
      <c r="T88" s="62">
        <v>0</v>
      </c>
      <c r="U88" s="64">
        <v>0</v>
      </c>
      <c r="V88" s="64">
        <v>0</v>
      </c>
      <c r="W88" s="64">
        <v>0</v>
      </c>
      <c r="X88" s="64">
        <v>0</v>
      </c>
      <c r="Y88" s="236">
        <f>SUM(M89:T89)</f>
        <v>35.379999999999995</v>
      </c>
      <c r="Z88" s="238">
        <f>SUM(F89:X89)</f>
        <v>36.959999999999994</v>
      </c>
      <c r="AA88" s="240">
        <f>SUM(Y88/Z88)*100</f>
        <v>95.725108225108229</v>
      </c>
    </row>
    <row r="89" spans="1:27" ht="15" customHeight="1">
      <c r="A89" s="224"/>
      <c r="B89" s="227"/>
      <c r="C89" s="221"/>
      <c r="D89" s="221"/>
      <c r="E89" s="56" t="s">
        <v>137</v>
      </c>
      <c r="F89" s="57">
        <f>SUM($F$7*F88)</f>
        <v>1.35</v>
      </c>
      <c r="G89" s="57">
        <f>SUM($G$7*G88)</f>
        <v>0</v>
      </c>
      <c r="H89" s="57">
        <f>SUM($H$7*H88)</f>
        <v>0.11</v>
      </c>
      <c r="I89" s="57">
        <f>SUM($I$7*I88)</f>
        <v>0</v>
      </c>
      <c r="J89" s="57">
        <f>SUM($J$7*J88)</f>
        <v>0.02</v>
      </c>
      <c r="K89" s="57">
        <f>SUM($K$7*K88)</f>
        <v>0</v>
      </c>
      <c r="L89" s="57">
        <f>SUM($L$7*L88)</f>
        <v>0.1</v>
      </c>
      <c r="M89" s="58">
        <f>SUM($M$7*M88)</f>
        <v>3.29</v>
      </c>
      <c r="N89" s="58">
        <f>SUM($N$7*N88)</f>
        <v>0.97</v>
      </c>
      <c r="O89" s="58">
        <f>SUM($O$7*O88)</f>
        <v>0</v>
      </c>
      <c r="P89" s="58">
        <f>SUM($P$7*P88)</f>
        <v>21</v>
      </c>
      <c r="Q89" s="58">
        <f>SUM($Q$7*Q88)</f>
        <v>6.32</v>
      </c>
      <c r="R89" s="58">
        <f>SUM($R$7*R88)</f>
        <v>3.8</v>
      </c>
      <c r="S89" s="58">
        <f>SUM($S$7*S88)</f>
        <v>0</v>
      </c>
      <c r="T89" s="58">
        <f>SUM($T$7*T88)</f>
        <v>0</v>
      </c>
      <c r="U89" s="65">
        <f>SUM($U$7*U88)</f>
        <v>0</v>
      </c>
      <c r="V89" s="65">
        <f>SUM($V$7*V88)</f>
        <v>0</v>
      </c>
      <c r="W89" s="65">
        <f>SUM($W$7*W88)</f>
        <v>0</v>
      </c>
      <c r="X89" s="65">
        <f>SUM($X$7*X88)</f>
        <v>0</v>
      </c>
      <c r="Y89" s="236"/>
      <c r="Z89" s="238"/>
      <c r="AA89" s="240"/>
    </row>
    <row r="90" spans="1:27" ht="15" customHeight="1">
      <c r="A90" s="224"/>
      <c r="B90" s="227"/>
      <c r="C90" s="221">
        <v>42</v>
      </c>
      <c r="D90" s="221" t="s">
        <v>250</v>
      </c>
      <c r="E90" s="60" t="s">
        <v>15</v>
      </c>
      <c r="F90" s="61">
        <v>0</v>
      </c>
      <c r="G90" s="61">
        <v>1</v>
      </c>
      <c r="H90" s="61">
        <v>0</v>
      </c>
      <c r="I90" s="61">
        <v>1</v>
      </c>
      <c r="J90" s="61">
        <v>0</v>
      </c>
      <c r="K90" s="61">
        <v>1</v>
      </c>
      <c r="L90" s="61">
        <v>1</v>
      </c>
      <c r="M90" s="62">
        <v>7</v>
      </c>
      <c r="N90" s="62">
        <v>0</v>
      </c>
      <c r="O90" s="62">
        <v>1</v>
      </c>
      <c r="P90" s="62">
        <v>7</v>
      </c>
      <c r="Q90" s="62">
        <v>4</v>
      </c>
      <c r="R90" s="62">
        <v>4</v>
      </c>
      <c r="S90" s="62">
        <v>0</v>
      </c>
      <c r="T90" s="62">
        <v>0</v>
      </c>
      <c r="U90" s="64">
        <v>0</v>
      </c>
      <c r="V90" s="64">
        <v>0</v>
      </c>
      <c r="W90" s="64">
        <v>0</v>
      </c>
      <c r="X90" s="64">
        <v>0</v>
      </c>
      <c r="Y90" s="236">
        <f>SUM(M91:T91)</f>
        <v>35.15</v>
      </c>
      <c r="Z90" s="238">
        <f>SUM(F91:X91)</f>
        <v>37.459999999999994</v>
      </c>
      <c r="AA90" s="240">
        <f>SUM(Y90/Z90)*100</f>
        <v>93.833422317138286</v>
      </c>
    </row>
    <row r="91" spans="1:27" ht="15" customHeight="1">
      <c r="A91" s="224"/>
      <c r="B91" s="227"/>
      <c r="C91" s="221"/>
      <c r="D91" s="221"/>
      <c r="E91" s="56" t="s">
        <v>137</v>
      </c>
      <c r="F91" s="57">
        <f>SUM($F$7*F90)</f>
        <v>0</v>
      </c>
      <c r="G91" s="57">
        <f>SUM($G$7*G90)</f>
        <v>2.02</v>
      </c>
      <c r="H91" s="57">
        <f>SUM($H$7*H90)</f>
        <v>0</v>
      </c>
      <c r="I91" s="57">
        <f>SUM($I$7*I90)</f>
        <v>0.17</v>
      </c>
      <c r="J91" s="57">
        <f>SUM($J$7*J90)</f>
        <v>0</v>
      </c>
      <c r="K91" s="57">
        <f>SUM($K$7*K90)</f>
        <v>0.02</v>
      </c>
      <c r="L91" s="57">
        <f>SUM($L$7*L90)</f>
        <v>0.1</v>
      </c>
      <c r="M91" s="58">
        <f>SUM($M$7*M90)</f>
        <v>3.29</v>
      </c>
      <c r="N91" s="58">
        <f>SUM($N$7*N90)</f>
        <v>0</v>
      </c>
      <c r="O91" s="58">
        <f>SUM($O$7*O90)</f>
        <v>0.74</v>
      </c>
      <c r="P91" s="58">
        <f>SUM($P$7*P90)</f>
        <v>21</v>
      </c>
      <c r="Q91" s="58">
        <f>SUM($Q$7*Q90)</f>
        <v>6.32</v>
      </c>
      <c r="R91" s="58">
        <f>SUM($R$7*R90)</f>
        <v>3.8</v>
      </c>
      <c r="S91" s="58">
        <f>SUM($S$7*S90)</f>
        <v>0</v>
      </c>
      <c r="T91" s="58">
        <f>SUM($T$7*T90)</f>
        <v>0</v>
      </c>
      <c r="U91" s="65">
        <f>SUM($U$7*U90)</f>
        <v>0</v>
      </c>
      <c r="V91" s="65">
        <f>SUM($V$7*V90)</f>
        <v>0</v>
      </c>
      <c r="W91" s="65">
        <f>SUM($W$7*W90)</f>
        <v>0</v>
      </c>
      <c r="X91" s="65">
        <f>SUM($X$7*X90)</f>
        <v>0</v>
      </c>
      <c r="Y91" s="236"/>
      <c r="Z91" s="238"/>
      <c r="AA91" s="240"/>
    </row>
    <row r="92" spans="1:27" ht="15" customHeight="1">
      <c r="A92" s="224"/>
      <c r="B92" s="227"/>
      <c r="C92" s="221">
        <v>43</v>
      </c>
      <c r="D92" s="221" t="s">
        <v>223</v>
      </c>
      <c r="E92" s="60" t="s">
        <v>15</v>
      </c>
      <c r="F92" s="61">
        <v>1</v>
      </c>
      <c r="G92" s="61">
        <v>0</v>
      </c>
      <c r="H92" s="61">
        <v>1</v>
      </c>
      <c r="I92" s="61">
        <v>0</v>
      </c>
      <c r="J92" s="61">
        <v>1</v>
      </c>
      <c r="K92" s="61">
        <v>0</v>
      </c>
      <c r="L92" s="61">
        <v>1</v>
      </c>
      <c r="M92" s="62">
        <v>8</v>
      </c>
      <c r="N92" s="62">
        <v>1</v>
      </c>
      <c r="O92" s="62">
        <v>0</v>
      </c>
      <c r="P92" s="62">
        <v>8</v>
      </c>
      <c r="Q92" s="62">
        <v>4</v>
      </c>
      <c r="R92" s="62">
        <v>4</v>
      </c>
      <c r="S92" s="62">
        <v>0</v>
      </c>
      <c r="T92" s="62">
        <v>0</v>
      </c>
      <c r="U92" s="64">
        <v>0</v>
      </c>
      <c r="V92" s="64">
        <v>0</v>
      </c>
      <c r="W92" s="64">
        <v>0</v>
      </c>
      <c r="X92" s="64">
        <v>0</v>
      </c>
      <c r="Y92" s="236">
        <f>SUM(M93:T93)</f>
        <v>38.849999999999994</v>
      </c>
      <c r="Z92" s="238">
        <f>SUM(F93:X93)</f>
        <v>40.429999999999993</v>
      </c>
      <c r="AA92" s="240">
        <f>SUM(Y92/Z92)*100</f>
        <v>96.092010883007674</v>
      </c>
    </row>
    <row r="93" spans="1:27" ht="15" customHeight="1">
      <c r="A93" s="224"/>
      <c r="B93" s="227"/>
      <c r="C93" s="221"/>
      <c r="D93" s="221"/>
      <c r="E93" s="56" t="s">
        <v>137</v>
      </c>
      <c r="F93" s="57">
        <f>SUM($F$7*F92)</f>
        <v>1.35</v>
      </c>
      <c r="G93" s="57">
        <f>SUM($G$7*G92)</f>
        <v>0</v>
      </c>
      <c r="H93" s="57">
        <f>SUM($H$7*H92)</f>
        <v>0.11</v>
      </c>
      <c r="I93" s="57">
        <f>SUM($I$7*I92)</f>
        <v>0</v>
      </c>
      <c r="J93" s="57">
        <f>SUM($J$7*J92)</f>
        <v>0.02</v>
      </c>
      <c r="K93" s="57">
        <f>SUM($K$7*K92)</f>
        <v>0</v>
      </c>
      <c r="L93" s="57">
        <f>SUM($L$7*L92)</f>
        <v>0.1</v>
      </c>
      <c r="M93" s="58">
        <f>SUM($M$7*M92)</f>
        <v>3.76</v>
      </c>
      <c r="N93" s="58">
        <f>SUM($N$7*N92)</f>
        <v>0.97</v>
      </c>
      <c r="O93" s="58">
        <f>SUM($O$7*O92)</f>
        <v>0</v>
      </c>
      <c r="P93" s="58">
        <f>SUM($P$7*P92)</f>
        <v>24</v>
      </c>
      <c r="Q93" s="58">
        <f>SUM($Q$7*Q92)</f>
        <v>6.32</v>
      </c>
      <c r="R93" s="58">
        <f>SUM($R$7*R92)</f>
        <v>3.8</v>
      </c>
      <c r="S93" s="58">
        <f>SUM($S$7*S92)</f>
        <v>0</v>
      </c>
      <c r="T93" s="58">
        <f>SUM($T$7*T92)</f>
        <v>0</v>
      </c>
      <c r="U93" s="65">
        <f>SUM($U$7*U92)</f>
        <v>0</v>
      </c>
      <c r="V93" s="65">
        <f>SUM($V$7*V92)</f>
        <v>0</v>
      </c>
      <c r="W93" s="65">
        <f>SUM($W$7*W92)</f>
        <v>0</v>
      </c>
      <c r="X93" s="65">
        <f>SUM($X$7*X92)</f>
        <v>0</v>
      </c>
      <c r="Y93" s="236"/>
      <c r="Z93" s="238"/>
      <c r="AA93" s="240"/>
    </row>
    <row r="94" spans="1:27" ht="15" customHeight="1">
      <c r="A94" s="224"/>
      <c r="B94" s="227"/>
      <c r="C94" s="221">
        <v>44</v>
      </c>
      <c r="D94" s="221" t="s">
        <v>251</v>
      </c>
      <c r="E94" s="60" t="s">
        <v>15</v>
      </c>
      <c r="F94" s="61">
        <v>0</v>
      </c>
      <c r="G94" s="61">
        <v>1</v>
      </c>
      <c r="H94" s="61">
        <v>0</v>
      </c>
      <c r="I94" s="61">
        <v>1</v>
      </c>
      <c r="J94" s="61">
        <v>0</v>
      </c>
      <c r="K94" s="61">
        <v>1</v>
      </c>
      <c r="L94" s="61">
        <v>1</v>
      </c>
      <c r="M94" s="62">
        <v>8</v>
      </c>
      <c r="N94" s="62">
        <v>0</v>
      </c>
      <c r="O94" s="62">
        <v>1</v>
      </c>
      <c r="P94" s="62">
        <v>8</v>
      </c>
      <c r="Q94" s="62">
        <v>4</v>
      </c>
      <c r="R94" s="62">
        <v>4</v>
      </c>
      <c r="S94" s="62">
        <v>0</v>
      </c>
      <c r="T94" s="62">
        <v>0</v>
      </c>
      <c r="U94" s="64">
        <v>0</v>
      </c>
      <c r="V94" s="64">
        <v>0</v>
      </c>
      <c r="W94" s="64">
        <v>0</v>
      </c>
      <c r="X94" s="64">
        <v>0</v>
      </c>
      <c r="Y94" s="236">
        <f>SUM(M95:T95)</f>
        <v>38.619999999999997</v>
      </c>
      <c r="Z94" s="238">
        <f>SUM(F95:X95)</f>
        <v>40.93</v>
      </c>
      <c r="AA94" s="240">
        <f>SUM(Y94/Z94)*100</f>
        <v>94.356217933056428</v>
      </c>
    </row>
    <row r="95" spans="1:27" ht="15" customHeight="1">
      <c r="A95" s="224"/>
      <c r="B95" s="227"/>
      <c r="C95" s="221"/>
      <c r="D95" s="221"/>
      <c r="E95" s="56" t="s">
        <v>137</v>
      </c>
      <c r="F95" s="57">
        <f>SUM($F$7*F94)</f>
        <v>0</v>
      </c>
      <c r="G95" s="57">
        <f>SUM($G$7*G94)</f>
        <v>2.02</v>
      </c>
      <c r="H95" s="57">
        <f>SUM($H$7*H94)</f>
        <v>0</v>
      </c>
      <c r="I95" s="57">
        <f>SUM($I$7*I94)</f>
        <v>0.17</v>
      </c>
      <c r="J95" s="57">
        <f>SUM($J$7*J94)</f>
        <v>0</v>
      </c>
      <c r="K95" s="57">
        <f>SUM($K$7*K94)</f>
        <v>0.02</v>
      </c>
      <c r="L95" s="57">
        <f>SUM($L$7*L94)</f>
        <v>0.1</v>
      </c>
      <c r="M95" s="58">
        <f>SUM($M$7*M94)</f>
        <v>3.76</v>
      </c>
      <c r="N95" s="58">
        <f>SUM($N$7*N94)</f>
        <v>0</v>
      </c>
      <c r="O95" s="58">
        <f>SUM($O$7*O94)</f>
        <v>0.74</v>
      </c>
      <c r="P95" s="58">
        <f>SUM($P$7*P94)</f>
        <v>24</v>
      </c>
      <c r="Q95" s="58">
        <f>SUM($Q$7*Q94)</f>
        <v>6.32</v>
      </c>
      <c r="R95" s="58">
        <f>SUM($R$7*R94)</f>
        <v>3.8</v>
      </c>
      <c r="S95" s="58">
        <f>SUM($S$7*S94)</f>
        <v>0</v>
      </c>
      <c r="T95" s="58">
        <f>SUM($T$7*T94)</f>
        <v>0</v>
      </c>
      <c r="U95" s="65">
        <f>SUM($U$7*U94)</f>
        <v>0</v>
      </c>
      <c r="V95" s="65">
        <f>SUM($V$7*V94)</f>
        <v>0</v>
      </c>
      <c r="W95" s="65">
        <f>SUM($W$7*W94)</f>
        <v>0</v>
      </c>
      <c r="X95" s="65">
        <f>SUM($X$7*X94)</f>
        <v>0</v>
      </c>
      <c r="Y95" s="236"/>
      <c r="Z95" s="238"/>
      <c r="AA95" s="240"/>
    </row>
    <row r="96" spans="1:27" s="40" customFormat="1" ht="15" customHeight="1">
      <c r="A96" s="224"/>
      <c r="B96" s="227"/>
      <c r="C96" s="221">
        <v>45</v>
      </c>
      <c r="D96" s="221" t="s">
        <v>224</v>
      </c>
      <c r="E96" s="60" t="s">
        <v>15</v>
      </c>
      <c r="F96" s="61">
        <v>1</v>
      </c>
      <c r="G96" s="61">
        <v>0</v>
      </c>
      <c r="H96" s="61">
        <v>1</v>
      </c>
      <c r="I96" s="61">
        <v>0</v>
      </c>
      <c r="J96" s="61">
        <v>1</v>
      </c>
      <c r="K96" s="61">
        <v>0</v>
      </c>
      <c r="L96" s="61">
        <v>1</v>
      </c>
      <c r="M96" s="62">
        <v>11</v>
      </c>
      <c r="N96" s="62">
        <v>1</v>
      </c>
      <c r="O96" s="62">
        <v>0</v>
      </c>
      <c r="P96" s="62">
        <v>11</v>
      </c>
      <c r="Q96" s="62">
        <v>4</v>
      </c>
      <c r="R96" s="62">
        <v>5</v>
      </c>
      <c r="S96" s="62">
        <v>0</v>
      </c>
      <c r="T96" s="62">
        <v>0</v>
      </c>
      <c r="U96" s="64">
        <v>0</v>
      </c>
      <c r="V96" s="64">
        <v>0</v>
      </c>
      <c r="W96" s="64">
        <v>0</v>
      </c>
      <c r="X96" s="64">
        <v>0</v>
      </c>
      <c r="Y96" s="236">
        <f>SUM(M97:T97)</f>
        <v>50.21</v>
      </c>
      <c r="Z96" s="238">
        <f>SUM(F97:X97)</f>
        <v>51.79</v>
      </c>
      <c r="AA96" s="240">
        <f>SUM(Y96/Z96)*100</f>
        <v>96.949217995752079</v>
      </c>
    </row>
    <row r="97" spans="1:27" ht="15" customHeight="1">
      <c r="A97" s="224"/>
      <c r="B97" s="227"/>
      <c r="C97" s="221"/>
      <c r="D97" s="221"/>
      <c r="E97" s="56" t="s">
        <v>137</v>
      </c>
      <c r="F97" s="57">
        <f>SUM($F$7*F96)</f>
        <v>1.35</v>
      </c>
      <c r="G97" s="57">
        <f>SUM($G$7*G96)</f>
        <v>0</v>
      </c>
      <c r="H97" s="57">
        <f>SUM($H$7*H96)</f>
        <v>0.11</v>
      </c>
      <c r="I97" s="57">
        <f>SUM($I$7*I96)</f>
        <v>0</v>
      </c>
      <c r="J97" s="57">
        <f>SUM($J$7*J96)</f>
        <v>0.02</v>
      </c>
      <c r="K97" s="57">
        <f>SUM($K$7*K96)</f>
        <v>0</v>
      </c>
      <c r="L97" s="57">
        <f>SUM($L$7*L96)</f>
        <v>0.1</v>
      </c>
      <c r="M97" s="58">
        <f>SUM($M$7*M96)</f>
        <v>5.17</v>
      </c>
      <c r="N97" s="58">
        <f>SUM($N$7*N96)</f>
        <v>0.97</v>
      </c>
      <c r="O97" s="58">
        <f>SUM($O$7*O96)</f>
        <v>0</v>
      </c>
      <c r="P97" s="58">
        <f>SUM($P$7*P96)</f>
        <v>33</v>
      </c>
      <c r="Q97" s="58">
        <f>SUM($Q$7*Q96)</f>
        <v>6.32</v>
      </c>
      <c r="R97" s="58">
        <f>SUM($R$7*R96)</f>
        <v>4.75</v>
      </c>
      <c r="S97" s="58">
        <f>SUM($S$7*S96)</f>
        <v>0</v>
      </c>
      <c r="T97" s="58">
        <f>SUM($T$7*T96)</f>
        <v>0</v>
      </c>
      <c r="U97" s="65">
        <f>SUM($U$7*U96)</f>
        <v>0</v>
      </c>
      <c r="V97" s="65">
        <f>SUM($V$7*V96)</f>
        <v>0</v>
      </c>
      <c r="W97" s="65">
        <f>SUM($W$7*W96)</f>
        <v>0</v>
      </c>
      <c r="X97" s="65">
        <f>SUM($X$7*X96)</f>
        <v>0</v>
      </c>
      <c r="Y97" s="236"/>
      <c r="Z97" s="238"/>
      <c r="AA97" s="240"/>
    </row>
    <row r="98" spans="1:27" ht="15" customHeight="1">
      <c r="A98" s="224"/>
      <c r="B98" s="227"/>
      <c r="C98" s="221">
        <v>46</v>
      </c>
      <c r="D98" s="221" t="s">
        <v>252</v>
      </c>
      <c r="E98" s="60" t="s">
        <v>15</v>
      </c>
      <c r="F98" s="61">
        <v>0</v>
      </c>
      <c r="G98" s="61">
        <v>1</v>
      </c>
      <c r="H98" s="61">
        <v>0</v>
      </c>
      <c r="I98" s="61">
        <v>1</v>
      </c>
      <c r="J98" s="61">
        <v>0</v>
      </c>
      <c r="K98" s="61">
        <v>1</v>
      </c>
      <c r="L98" s="61">
        <v>1</v>
      </c>
      <c r="M98" s="62">
        <v>11</v>
      </c>
      <c r="N98" s="62">
        <v>0</v>
      </c>
      <c r="O98" s="62">
        <v>1</v>
      </c>
      <c r="P98" s="62">
        <v>11</v>
      </c>
      <c r="Q98" s="62">
        <v>4</v>
      </c>
      <c r="R98" s="62">
        <v>5</v>
      </c>
      <c r="S98" s="62">
        <v>0</v>
      </c>
      <c r="T98" s="62">
        <v>0</v>
      </c>
      <c r="U98" s="64">
        <v>0</v>
      </c>
      <c r="V98" s="64">
        <v>0</v>
      </c>
      <c r="W98" s="64">
        <v>0</v>
      </c>
      <c r="X98" s="64">
        <v>0</v>
      </c>
      <c r="Y98" s="236">
        <f>SUM(M99:T99)</f>
        <v>49.98</v>
      </c>
      <c r="Z98" s="238">
        <f>SUM(F99:X99)</f>
        <v>52.29</v>
      </c>
      <c r="AA98" s="240">
        <f>SUM(Y98/Z98)*100</f>
        <v>95.582329317269071</v>
      </c>
    </row>
    <row r="99" spans="1:27" ht="15" customHeight="1">
      <c r="A99" s="224"/>
      <c r="B99" s="227"/>
      <c r="C99" s="221"/>
      <c r="D99" s="221"/>
      <c r="E99" s="56" t="s">
        <v>137</v>
      </c>
      <c r="F99" s="57">
        <f>SUM($F$7*F98)</f>
        <v>0</v>
      </c>
      <c r="G99" s="57">
        <f>SUM($G$7*G98)</f>
        <v>2.02</v>
      </c>
      <c r="H99" s="57">
        <f>SUM($H$7*H98)</f>
        <v>0</v>
      </c>
      <c r="I99" s="57">
        <f>SUM($I$7*I98)</f>
        <v>0.17</v>
      </c>
      <c r="J99" s="57">
        <f>SUM($J$7*J98)</f>
        <v>0</v>
      </c>
      <c r="K99" s="57">
        <f>SUM($K$7*K98)</f>
        <v>0.02</v>
      </c>
      <c r="L99" s="57">
        <f>SUM($L$7*L98)</f>
        <v>0.1</v>
      </c>
      <c r="M99" s="58">
        <f>SUM($M$7*M98)</f>
        <v>5.17</v>
      </c>
      <c r="N99" s="58">
        <f>SUM($N$7*N98)</f>
        <v>0</v>
      </c>
      <c r="O99" s="58">
        <f>SUM($O$7*O98)</f>
        <v>0.74</v>
      </c>
      <c r="P99" s="58">
        <f>SUM($P$7*P98)</f>
        <v>33</v>
      </c>
      <c r="Q99" s="58">
        <f>SUM($Q$7*Q98)</f>
        <v>6.32</v>
      </c>
      <c r="R99" s="58">
        <f>SUM($R$7*R98)</f>
        <v>4.75</v>
      </c>
      <c r="S99" s="58">
        <f>SUM($S$7*S98)</f>
        <v>0</v>
      </c>
      <c r="T99" s="58">
        <f>SUM($T$7*T98)</f>
        <v>0</v>
      </c>
      <c r="U99" s="65">
        <f>SUM($U$7*U98)</f>
        <v>0</v>
      </c>
      <c r="V99" s="65">
        <f>SUM($V$7*V98)</f>
        <v>0</v>
      </c>
      <c r="W99" s="65">
        <f>SUM($W$7*W98)</f>
        <v>0</v>
      </c>
      <c r="X99" s="65">
        <f>SUM($X$7*X98)</f>
        <v>0</v>
      </c>
      <c r="Y99" s="236"/>
      <c r="Z99" s="238"/>
      <c r="AA99" s="240"/>
    </row>
    <row r="100" spans="1:27" ht="15" customHeight="1">
      <c r="A100" s="224"/>
      <c r="B100" s="221" t="s">
        <v>138</v>
      </c>
      <c r="C100" s="221">
        <v>47</v>
      </c>
      <c r="D100" s="221" t="s">
        <v>225</v>
      </c>
      <c r="E100" s="60" t="s">
        <v>15</v>
      </c>
      <c r="F100" s="61">
        <v>1</v>
      </c>
      <c r="G100" s="61">
        <v>0</v>
      </c>
      <c r="H100" s="61">
        <v>1</v>
      </c>
      <c r="I100" s="61">
        <v>0</v>
      </c>
      <c r="J100" s="61">
        <v>1</v>
      </c>
      <c r="K100" s="61">
        <v>0</v>
      </c>
      <c r="L100" s="61">
        <v>1</v>
      </c>
      <c r="M100" s="62">
        <v>2</v>
      </c>
      <c r="N100" s="62">
        <v>1</v>
      </c>
      <c r="O100" s="62">
        <v>0</v>
      </c>
      <c r="P100" s="62">
        <v>2</v>
      </c>
      <c r="Q100" s="62">
        <v>5</v>
      </c>
      <c r="R100" s="62">
        <v>1</v>
      </c>
      <c r="S100" s="62">
        <v>0</v>
      </c>
      <c r="T100" s="62">
        <v>0</v>
      </c>
      <c r="U100" s="64">
        <v>0</v>
      </c>
      <c r="V100" s="64">
        <v>0</v>
      </c>
      <c r="W100" s="64">
        <v>0</v>
      </c>
      <c r="X100" s="64">
        <v>0</v>
      </c>
      <c r="Y100" s="236">
        <f>SUM(M101:T101)</f>
        <v>16.760000000000002</v>
      </c>
      <c r="Z100" s="238">
        <f>SUM(F101:X101)</f>
        <v>18.34</v>
      </c>
      <c r="AA100" s="240">
        <f>SUM(Y100/Z100)*100</f>
        <v>91.384950926935673</v>
      </c>
    </row>
    <row r="101" spans="1:27" ht="15" customHeight="1">
      <c r="A101" s="224"/>
      <c r="B101" s="221"/>
      <c r="C101" s="221"/>
      <c r="D101" s="221"/>
      <c r="E101" s="56" t="s">
        <v>137</v>
      </c>
      <c r="F101" s="57">
        <f>SUM($F$7*F100)</f>
        <v>1.35</v>
      </c>
      <c r="G101" s="57">
        <f>SUM($G$7*G100)</f>
        <v>0</v>
      </c>
      <c r="H101" s="57">
        <f>SUM($H$7*H100)</f>
        <v>0.11</v>
      </c>
      <c r="I101" s="57">
        <f>SUM($I$7*I100)</f>
        <v>0</v>
      </c>
      <c r="J101" s="57">
        <f>SUM($J$7*J100)</f>
        <v>0.02</v>
      </c>
      <c r="K101" s="57">
        <f>SUM($K$7*K100)</f>
        <v>0</v>
      </c>
      <c r="L101" s="57">
        <f>SUM($L$7*L100)</f>
        <v>0.1</v>
      </c>
      <c r="M101" s="58">
        <f>SUM($M$7*M100)</f>
        <v>0.94</v>
      </c>
      <c r="N101" s="58">
        <f>SUM($N$7*N100)</f>
        <v>0.97</v>
      </c>
      <c r="O101" s="58">
        <f>SUM($O$7*O100)</f>
        <v>0</v>
      </c>
      <c r="P101" s="58">
        <f>SUM($P$7*P100)</f>
        <v>6</v>
      </c>
      <c r="Q101" s="58">
        <f>SUM($Q$7*Q100)</f>
        <v>7.9</v>
      </c>
      <c r="R101" s="58">
        <f>SUM($R$7*R100)</f>
        <v>0.95</v>
      </c>
      <c r="S101" s="58">
        <f>SUM($S$7*S100)</f>
        <v>0</v>
      </c>
      <c r="T101" s="58">
        <f>SUM($T$7*T100)</f>
        <v>0</v>
      </c>
      <c r="U101" s="65">
        <f>SUM($U$7*U100)</f>
        <v>0</v>
      </c>
      <c r="V101" s="65">
        <f>SUM($V$7*V100)</f>
        <v>0</v>
      </c>
      <c r="W101" s="65">
        <f>SUM($W$7*W100)</f>
        <v>0</v>
      </c>
      <c r="X101" s="65">
        <f>SUM($X$7*X100)</f>
        <v>0</v>
      </c>
      <c r="Y101" s="236"/>
      <c r="Z101" s="238"/>
      <c r="AA101" s="240"/>
    </row>
    <row r="102" spans="1:27" ht="15" customHeight="1">
      <c r="A102" s="224"/>
      <c r="B102" s="221"/>
      <c r="C102" s="221">
        <v>48</v>
      </c>
      <c r="D102" s="221" t="s">
        <v>253</v>
      </c>
      <c r="E102" s="60" t="s">
        <v>15</v>
      </c>
      <c r="F102" s="61">
        <v>0</v>
      </c>
      <c r="G102" s="61">
        <v>1</v>
      </c>
      <c r="H102" s="61">
        <v>0</v>
      </c>
      <c r="I102" s="61">
        <v>1</v>
      </c>
      <c r="J102" s="61">
        <v>0</v>
      </c>
      <c r="K102" s="61">
        <v>1</v>
      </c>
      <c r="L102" s="61">
        <v>1</v>
      </c>
      <c r="M102" s="62">
        <v>2</v>
      </c>
      <c r="N102" s="62">
        <v>0</v>
      </c>
      <c r="O102" s="62">
        <v>1</v>
      </c>
      <c r="P102" s="62">
        <v>2</v>
      </c>
      <c r="Q102" s="62">
        <v>5</v>
      </c>
      <c r="R102" s="62">
        <v>1</v>
      </c>
      <c r="S102" s="62">
        <v>0</v>
      </c>
      <c r="T102" s="62">
        <v>0</v>
      </c>
      <c r="U102" s="64">
        <v>0</v>
      </c>
      <c r="V102" s="64">
        <v>0</v>
      </c>
      <c r="W102" s="64">
        <v>0</v>
      </c>
      <c r="X102" s="64">
        <v>0</v>
      </c>
      <c r="Y102" s="236">
        <f>SUM(M103:T103)</f>
        <v>16.53</v>
      </c>
      <c r="Z102" s="238">
        <f>SUM(F103:X103)</f>
        <v>18.84</v>
      </c>
      <c r="AA102" s="240">
        <f>SUM(Y102/Z102)*100</f>
        <v>87.738853503184728</v>
      </c>
    </row>
    <row r="103" spans="1:27" ht="15" customHeight="1">
      <c r="A103" s="224"/>
      <c r="B103" s="221"/>
      <c r="C103" s="221"/>
      <c r="D103" s="221"/>
      <c r="E103" s="56" t="s">
        <v>137</v>
      </c>
      <c r="F103" s="57">
        <f>SUM($F$7*F102)</f>
        <v>0</v>
      </c>
      <c r="G103" s="57">
        <f>SUM($G$7*G102)</f>
        <v>2.02</v>
      </c>
      <c r="H103" s="57">
        <f>SUM($H$7*H102)</f>
        <v>0</v>
      </c>
      <c r="I103" s="57">
        <f>SUM($I$7*I102)</f>
        <v>0.17</v>
      </c>
      <c r="J103" s="57">
        <f>SUM($J$7*J102)</f>
        <v>0</v>
      </c>
      <c r="K103" s="57">
        <f>SUM($K$7*K102)</f>
        <v>0.02</v>
      </c>
      <c r="L103" s="57">
        <f>SUM($L$7*L102)</f>
        <v>0.1</v>
      </c>
      <c r="M103" s="58">
        <f>SUM($M$7*M102)</f>
        <v>0.94</v>
      </c>
      <c r="N103" s="58">
        <f>SUM($N$7*N102)</f>
        <v>0</v>
      </c>
      <c r="O103" s="58">
        <f>SUM($O$7*O102)</f>
        <v>0.74</v>
      </c>
      <c r="P103" s="58">
        <f>SUM($P$7*P102)</f>
        <v>6</v>
      </c>
      <c r="Q103" s="58">
        <f>SUM($Q$7*Q102)</f>
        <v>7.9</v>
      </c>
      <c r="R103" s="58">
        <f>SUM($R$7*R102)</f>
        <v>0.95</v>
      </c>
      <c r="S103" s="58">
        <f>SUM($S$7*S102)</f>
        <v>0</v>
      </c>
      <c r="T103" s="58">
        <f>SUM($T$7*T102)</f>
        <v>0</v>
      </c>
      <c r="U103" s="65">
        <f>SUM($U$7*U102)</f>
        <v>0</v>
      </c>
      <c r="V103" s="65">
        <f>SUM($V$7*V102)</f>
        <v>0</v>
      </c>
      <c r="W103" s="65">
        <f>SUM($W$7*W102)</f>
        <v>0</v>
      </c>
      <c r="X103" s="65">
        <f>SUM($X$7*X102)</f>
        <v>0</v>
      </c>
      <c r="Y103" s="236"/>
      <c r="Z103" s="238"/>
      <c r="AA103" s="240"/>
    </row>
    <row r="104" spans="1:27" s="40" customFormat="1" ht="15" customHeight="1">
      <c r="A104" s="224"/>
      <c r="B104" s="221"/>
      <c r="C104" s="221">
        <v>49</v>
      </c>
      <c r="D104" s="221" t="s">
        <v>226</v>
      </c>
      <c r="E104" s="60" t="s">
        <v>15</v>
      </c>
      <c r="F104" s="61">
        <v>1</v>
      </c>
      <c r="G104" s="61">
        <v>0</v>
      </c>
      <c r="H104" s="61">
        <v>1</v>
      </c>
      <c r="I104" s="61">
        <v>0</v>
      </c>
      <c r="J104" s="61">
        <v>1</v>
      </c>
      <c r="K104" s="61">
        <v>0</v>
      </c>
      <c r="L104" s="61">
        <v>1</v>
      </c>
      <c r="M104" s="62">
        <v>3</v>
      </c>
      <c r="N104" s="62">
        <v>1</v>
      </c>
      <c r="O104" s="62">
        <v>0</v>
      </c>
      <c r="P104" s="62">
        <v>3</v>
      </c>
      <c r="Q104" s="62">
        <v>5</v>
      </c>
      <c r="R104" s="62">
        <v>2</v>
      </c>
      <c r="S104" s="62">
        <v>0</v>
      </c>
      <c r="T104" s="62">
        <v>0</v>
      </c>
      <c r="U104" s="64">
        <v>0</v>
      </c>
      <c r="V104" s="64">
        <v>0</v>
      </c>
      <c r="W104" s="64">
        <v>0</v>
      </c>
      <c r="X104" s="64">
        <v>0</v>
      </c>
      <c r="Y104" s="236">
        <f>SUM(M105:T105)</f>
        <v>21.18</v>
      </c>
      <c r="Z104" s="238">
        <f>SUM(F105:X105)</f>
        <v>22.759999999999998</v>
      </c>
      <c r="AA104" s="240">
        <f>SUM(Y104/Z104)*100</f>
        <v>93.057996485061523</v>
      </c>
    </row>
    <row r="105" spans="1:27" ht="15" customHeight="1">
      <c r="A105" s="224"/>
      <c r="B105" s="221"/>
      <c r="C105" s="221"/>
      <c r="D105" s="221"/>
      <c r="E105" s="56" t="s">
        <v>137</v>
      </c>
      <c r="F105" s="57">
        <f>SUM($F$7*F104)</f>
        <v>1.35</v>
      </c>
      <c r="G105" s="57">
        <f>SUM($G$7*G104)</f>
        <v>0</v>
      </c>
      <c r="H105" s="57">
        <f>SUM($H$7*H104)</f>
        <v>0.11</v>
      </c>
      <c r="I105" s="57">
        <f>SUM($I$7*I104)</f>
        <v>0</v>
      </c>
      <c r="J105" s="57">
        <f>SUM($J$7*J104)</f>
        <v>0.02</v>
      </c>
      <c r="K105" s="57">
        <f>SUM($K$7*K104)</f>
        <v>0</v>
      </c>
      <c r="L105" s="57">
        <f>SUM($L$7*L104)</f>
        <v>0.1</v>
      </c>
      <c r="M105" s="58">
        <f>SUM($M$7*M104)</f>
        <v>1.41</v>
      </c>
      <c r="N105" s="58">
        <f>SUM($N$7*N104)</f>
        <v>0.97</v>
      </c>
      <c r="O105" s="58">
        <f>SUM($O$7*O104)</f>
        <v>0</v>
      </c>
      <c r="P105" s="58">
        <f>SUM($P$7*P104)</f>
        <v>9</v>
      </c>
      <c r="Q105" s="58">
        <f>SUM($Q$7*Q104)</f>
        <v>7.9</v>
      </c>
      <c r="R105" s="58">
        <f>SUM($R$7*R104)</f>
        <v>1.9</v>
      </c>
      <c r="S105" s="58">
        <f>SUM($S$7*S104)</f>
        <v>0</v>
      </c>
      <c r="T105" s="58">
        <f>SUM($T$7*T104)</f>
        <v>0</v>
      </c>
      <c r="U105" s="65">
        <f>SUM($U$7*U104)</f>
        <v>0</v>
      </c>
      <c r="V105" s="65">
        <f>SUM($V$7*V104)</f>
        <v>0</v>
      </c>
      <c r="W105" s="65">
        <f>SUM($W$7*W104)</f>
        <v>0</v>
      </c>
      <c r="X105" s="65">
        <f>SUM($X$7*X104)</f>
        <v>0</v>
      </c>
      <c r="Y105" s="236"/>
      <c r="Z105" s="238"/>
      <c r="AA105" s="240"/>
    </row>
    <row r="106" spans="1:27" ht="15" customHeight="1">
      <c r="A106" s="224"/>
      <c r="B106" s="221"/>
      <c r="C106" s="221">
        <v>50</v>
      </c>
      <c r="D106" s="221" t="s">
        <v>254</v>
      </c>
      <c r="E106" s="60" t="s">
        <v>15</v>
      </c>
      <c r="F106" s="61">
        <v>0</v>
      </c>
      <c r="G106" s="61">
        <v>1</v>
      </c>
      <c r="H106" s="61">
        <v>0</v>
      </c>
      <c r="I106" s="61">
        <v>1</v>
      </c>
      <c r="J106" s="61">
        <v>0</v>
      </c>
      <c r="K106" s="61">
        <v>1</v>
      </c>
      <c r="L106" s="61">
        <v>1</v>
      </c>
      <c r="M106" s="62">
        <v>3</v>
      </c>
      <c r="N106" s="62">
        <v>0</v>
      </c>
      <c r="O106" s="62">
        <v>1</v>
      </c>
      <c r="P106" s="62">
        <v>3</v>
      </c>
      <c r="Q106" s="62">
        <v>5</v>
      </c>
      <c r="R106" s="62">
        <v>2</v>
      </c>
      <c r="S106" s="62">
        <v>0</v>
      </c>
      <c r="T106" s="62">
        <v>0</v>
      </c>
      <c r="U106" s="64">
        <v>0</v>
      </c>
      <c r="V106" s="64">
        <v>0</v>
      </c>
      <c r="W106" s="64">
        <v>0</v>
      </c>
      <c r="X106" s="64">
        <v>0</v>
      </c>
      <c r="Y106" s="236">
        <f>SUM(M107:T107)</f>
        <v>20.95</v>
      </c>
      <c r="Z106" s="238">
        <f>SUM(F107:X107)</f>
        <v>23.259999999999998</v>
      </c>
      <c r="AA106" s="240">
        <f>SUM(Y106/Z106)*100</f>
        <v>90.068787618228725</v>
      </c>
    </row>
    <row r="107" spans="1:27" ht="15" customHeight="1">
      <c r="A107" s="224"/>
      <c r="B107" s="221"/>
      <c r="C107" s="221"/>
      <c r="D107" s="221"/>
      <c r="E107" s="56" t="s">
        <v>137</v>
      </c>
      <c r="F107" s="57">
        <f>SUM($F$7*F106)</f>
        <v>0</v>
      </c>
      <c r="G107" s="57">
        <f>SUM($G$7*G106)</f>
        <v>2.02</v>
      </c>
      <c r="H107" s="57">
        <f>SUM($H$7*H106)</f>
        <v>0</v>
      </c>
      <c r="I107" s="57">
        <f>SUM($I$7*I106)</f>
        <v>0.17</v>
      </c>
      <c r="J107" s="57">
        <f>SUM($J$7*J106)</f>
        <v>0</v>
      </c>
      <c r="K107" s="57">
        <f>SUM($K$7*K106)</f>
        <v>0.02</v>
      </c>
      <c r="L107" s="57">
        <f>SUM($L$7*L106)</f>
        <v>0.1</v>
      </c>
      <c r="M107" s="58">
        <f>SUM($M$7*M106)</f>
        <v>1.41</v>
      </c>
      <c r="N107" s="58">
        <f>SUM($N$7*N106)</f>
        <v>0</v>
      </c>
      <c r="O107" s="58">
        <f>SUM($O$7*O106)</f>
        <v>0.74</v>
      </c>
      <c r="P107" s="58">
        <f>SUM($P$7*P106)</f>
        <v>9</v>
      </c>
      <c r="Q107" s="58">
        <f>SUM($Q$7*Q106)</f>
        <v>7.9</v>
      </c>
      <c r="R107" s="58">
        <f>SUM($R$7*R106)</f>
        <v>1.9</v>
      </c>
      <c r="S107" s="58">
        <f>SUM($S$7*S106)</f>
        <v>0</v>
      </c>
      <c r="T107" s="58">
        <f>SUM($T$7*T106)</f>
        <v>0</v>
      </c>
      <c r="U107" s="65">
        <f>SUM($U$7*U106)</f>
        <v>0</v>
      </c>
      <c r="V107" s="65">
        <f>SUM($V$7*V106)</f>
        <v>0</v>
      </c>
      <c r="W107" s="65">
        <f>SUM($W$7*W106)</f>
        <v>0</v>
      </c>
      <c r="X107" s="65">
        <f>SUM($X$7*X106)</f>
        <v>0</v>
      </c>
      <c r="Y107" s="236"/>
      <c r="Z107" s="238"/>
      <c r="AA107" s="240"/>
    </row>
    <row r="108" spans="1:27" ht="15" customHeight="1">
      <c r="A108" s="224"/>
      <c r="B108" s="221"/>
      <c r="C108" s="221">
        <v>51</v>
      </c>
      <c r="D108" s="221" t="s">
        <v>227</v>
      </c>
      <c r="E108" s="60" t="s">
        <v>15</v>
      </c>
      <c r="F108" s="61">
        <v>1</v>
      </c>
      <c r="G108" s="61">
        <v>0</v>
      </c>
      <c r="H108" s="61">
        <v>1</v>
      </c>
      <c r="I108" s="61">
        <v>0</v>
      </c>
      <c r="J108" s="61">
        <v>1</v>
      </c>
      <c r="K108" s="61">
        <v>0</v>
      </c>
      <c r="L108" s="61">
        <v>1</v>
      </c>
      <c r="M108" s="62">
        <v>4</v>
      </c>
      <c r="N108" s="62">
        <v>1</v>
      </c>
      <c r="O108" s="62">
        <v>0</v>
      </c>
      <c r="P108" s="62">
        <v>4</v>
      </c>
      <c r="Q108" s="62">
        <v>5</v>
      </c>
      <c r="R108" s="62">
        <v>3</v>
      </c>
      <c r="S108" s="62">
        <v>0</v>
      </c>
      <c r="T108" s="62">
        <v>0</v>
      </c>
      <c r="U108" s="64">
        <v>0</v>
      </c>
      <c r="V108" s="64">
        <v>0</v>
      </c>
      <c r="W108" s="64">
        <v>0</v>
      </c>
      <c r="X108" s="64">
        <v>0</v>
      </c>
      <c r="Y108" s="236">
        <f>SUM(M109:T109)</f>
        <v>25.6</v>
      </c>
      <c r="Z108" s="238">
        <f>SUM(F109:X109)</f>
        <v>27.18</v>
      </c>
      <c r="AA108" s="240">
        <f>SUM(Y108/Z108)*100</f>
        <v>94.186902133922018</v>
      </c>
    </row>
    <row r="109" spans="1:27" ht="15" customHeight="1">
      <c r="A109" s="224"/>
      <c r="B109" s="221"/>
      <c r="C109" s="221"/>
      <c r="D109" s="221"/>
      <c r="E109" s="56" t="s">
        <v>137</v>
      </c>
      <c r="F109" s="57">
        <f>SUM($F$7*F108)</f>
        <v>1.35</v>
      </c>
      <c r="G109" s="57">
        <f>SUM($G$7*G108)</f>
        <v>0</v>
      </c>
      <c r="H109" s="57">
        <f>SUM($H$7*H108)</f>
        <v>0.11</v>
      </c>
      <c r="I109" s="57">
        <f>SUM($I$7*I108)</f>
        <v>0</v>
      </c>
      <c r="J109" s="57">
        <f>SUM($J$7*J108)</f>
        <v>0.02</v>
      </c>
      <c r="K109" s="57">
        <f>SUM($K$7*K108)</f>
        <v>0</v>
      </c>
      <c r="L109" s="57">
        <f>SUM($L$7*L108)</f>
        <v>0.1</v>
      </c>
      <c r="M109" s="58">
        <f>SUM($M$7*M108)</f>
        <v>1.88</v>
      </c>
      <c r="N109" s="58">
        <f>SUM($N$7*N108)</f>
        <v>0.97</v>
      </c>
      <c r="O109" s="58">
        <f>SUM($O$7*O108)</f>
        <v>0</v>
      </c>
      <c r="P109" s="58">
        <f>SUM($P$7*P108)</f>
        <v>12</v>
      </c>
      <c r="Q109" s="58">
        <f>SUM($Q$7*Q108)</f>
        <v>7.9</v>
      </c>
      <c r="R109" s="58">
        <f>SUM($R$7*R108)</f>
        <v>2.8499999999999996</v>
      </c>
      <c r="S109" s="58">
        <f>SUM($S$7*S108)</f>
        <v>0</v>
      </c>
      <c r="T109" s="58">
        <f>SUM($T$7*T108)</f>
        <v>0</v>
      </c>
      <c r="U109" s="65">
        <f>SUM($U$7*U108)</f>
        <v>0</v>
      </c>
      <c r="V109" s="65">
        <f>SUM($V$7*V108)</f>
        <v>0</v>
      </c>
      <c r="W109" s="65">
        <f>SUM($W$7*W108)</f>
        <v>0</v>
      </c>
      <c r="X109" s="65">
        <f>SUM($X$7*X108)</f>
        <v>0</v>
      </c>
      <c r="Y109" s="236"/>
      <c r="Z109" s="238"/>
      <c r="AA109" s="240"/>
    </row>
    <row r="110" spans="1:27" ht="15" customHeight="1">
      <c r="A110" s="224"/>
      <c r="B110" s="221"/>
      <c r="C110" s="221">
        <v>52</v>
      </c>
      <c r="D110" s="221" t="s">
        <v>255</v>
      </c>
      <c r="E110" s="60" t="s">
        <v>15</v>
      </c>
      <c r="F110" s="61">
        <v>0</v>
      </c>
      <c r="G110" s="61">
        <v>1</v>
      </c>
      <c r="H110" s="61">
        <v>0</v>
      </c>
      <c r="I110" s="61">
        <v>1</v>
      </c>
      <c r="J110" s="61">
        <v>0</v>
      </c>
      <c r="K110" s="61">
        <v>1</v>
      </c>
      <c r="L110" s="61">
        <v>1</v>
      </c>
      <c r="M110" s="62">
        <v>4</v>
      </c>
      <c r="N110" s="62">
        <v>0</v>
      </c>
      <c r="O110" s="62">
        <v>1</v>
      </c>
      <c r="P110" s="62">
        <v>4</v>
      </c>
      <c r="Q110" s="62">
        <v>5</v>
      </c>
      <c r="R110" s="62">
        <v>3</v>
      </c>
      <c r="S110" s="62">
        <v>0</v>
      </c>
      <c r="T110" s="62">
        <v>0</v>
      </c>
      <c r="U110" s="64">
        <v>0</v>
      </c>
      <c r="V110" s="64">
        <v>0</v>
      </c>
      <c r="W110" s="64">
        <v>0</v>
      </c>
      <c r="X110" s="64">
        <v>0</v>
      </c>
      <c r="Y110" s="236">
        <f>SUM(M111:T111)</f>
        <v>25.370000000000005</v>
      </c>
      <c r="Z110" s="238">
        <f>SUM(F111:X111)</f>
        <v>27.68</v>
      </c>
      <c r="AA110" s="240">
        <f>SUM(Y110/Z110)*100</f>
        <v>91.654624277456662</v>
      </c>
    </row>
    <row r="111" spans="1:27" ht="15" customHeight="1">
      <c r="A111" s="224"/>
      <c r="B111" s="221"/>
      <c r="C111" s="221"/>
      <c r="D111" s="221"/>
      <c r="E111" s="56" t="s">
        <v>137</v>
      </c>
      <c r="F111" s="57">
        <f>SUM($F$7*F110)</f>
        <v>0</v>
      </c>
      <c r="G111" s="57">
        <f>SUM($G$7*G110)</f>
        <v>2.02</v>
      </c>
      <c r="H111" s="57">
        <f>SUM($H$7*H110)</f>
        <v>0</v>
      </c>
      <c r="I111" s="57">
        <f>SUM($I$7*I110)</f>
        <v>0.17</v>
      </c>
      <c r="J111" s="57">
        <f>SUM($J$7*J110)</f>
        <v>0</v>
      </c>
      <c r="K111" s="57">
        <f>SUM($K$7*K110)</f>
        <v>0.02</v>
      </c>
      <c r="L111" s="57">
        <f>SUM($L$7*L110)</f>
        <v>0.1</v>
      </c>
      <c r="M111" s="58">
        <f>SUM($M$7*M110)</f>
        <v>1.88</v>
      </c>
      <c r="N111" s="58">
        <f>SUM($N$7*N110)</f>
        <v>0</v>
      </c>
      <c r="O111" s="58">
        <f>SUM($O$7*O110)</f>
        <v>0.74</v>
      </c>
      <c r="P111" s="58">
        <f>SUM($P$7*P110)</f>
        <v>12</v>
      </c>
      <c r="Q111" s="58">
        <f>SUM($Q$7*Q110)</f>
        <v>7.9</v>
      </c>
      <c r="R111" s="58">
        <f>SUM($R$7*R110)</f>
        <v>2.8499999999999996</v>
      </c>
      <c r="S111" s="58">
        <f>SUM($S$7*S110)</f>
        <v>0</v>
      </c>
      <c r="T111" s="58">
        <f>SUM($T$7*T110)</f>
        <v>0</v>
      </c>
      <c r="U111" s="65">
        <f>SUM($U$7*U110)</f>
        <v>0</v>
      </c>
      <c r="V111" s="65">
        <f>SUM($V$7*V110)</f>
        <v>0</v>
      </c>
      <c r="W111" s="65">
        <f>SUM($W$7*W110)</f>
        <v>0</v>
      </c>
      <c r="X111" s="65">
        <f>SUM($X$7*X110)</f>
        <v>0</v>
      </c>
      <c r="Y111" s="236"/>
      <c r="Z111" s="238"/>
      <c r="AA111" s="240"/>
    </row>
    <row r="112" spans="1:27" s="40" customFormat="1" ht="15" customHeight="1">
      <c r="A112" s="224"/>
      <c r="B112" s="221"/>
      <c r="C112" s="221">
        <v>53</v>
      </c>
      <c r="D112" s="221" t="s">
        <v>228</v>
      </c>
      <c r="E112" s="60" t="s">
        <v>15</v>
      </c>
      <c r="F112" s="61">
        <v>1</v>
      </c>
      <c r="G112" s="61">
        <v>0</v>
      </c>
      <c r="H112" s="61">
        <v>1</v>
      </c>
      <c r="I112" s="61">
        <v>0</v>
      </c>
      <c r="J112" s="61">
        <v>1</v>
      </c>
      <c r="K112" s="61">
        <v>0</v>
      </c>
      <c r="L112" s="61">
        <v>1</v>
      </c>
      <c r="M112" s="62">
        <v>4</v>
      </c>
      <c r="N112" s="62">
        <v>1</v>
      </c>
      <c r="O112" s="62">
        <v>0</v>
      </c>
      <c r="P112" s="62">
        <v>4</v>
      </c>
      <c r="Q112" s="62">
        <v>5</v>
      </c>
      <c r="R112" s="62">
        <v>3</v>
      </c>
      <c r="S112" s="62">
        <v>0</v>
      </c>
      <c r="T112" s="62">
        <v>0</v>
      </c>
      <c r="U112" s="64">
        <v>0</v>
      </c>
      <c r="V112" s="64">
        <v>0</v>
      </c>
      <c r="W112" s="64">
        <v>0</v>
      </c>
      <c r="X112" s="64">
        <v>0</v>
      </c>
      <c r="Y112" s="236">
        <f>SUM(M113:T113)</f>
        <v>25.6</v>
      </c>
      <c r="Z112" s="238">
        <f>SUM(F113:X113)</f>
        <v>27.18</v>
      </c>
      <c r="AA112" s="240">
        <f>SUM(Y112/Z112)*100</f>
        <v>94.186902133922018</v>
      </c>
    </row>
    <row r="113" spans="1:27" ht="15" customHeight="1">
      <c r="A113" s="224"/>
      <c r="B113" s="221"/>
      <c r="C113" s="221"/>
      <c r="D113" s="221"/>
      <c r="E113" s="56" t="s">
        <v>137</v>
      </c>
      <c r="F113" s="57">
        <f>SUM($F$7*F112)</f>
        <v>1.35</v>
      </c>
      <c r="G113" s="57">
        <f>SUM($G$7*G112)</f>
        <v>0</v>
      </c>
      <c r="H113" s="57">
        <f>SUM($H$7*H112)</f>
        <v>0.11</v>
      </c>
      <c r="I113" s="57">
        <f>SUM($I$7*I112)</f>
        <v>0</v>
      </c>
      <c r="J113" s="57">
        <f>SUM($J$7*J112)</f>
        <v>0.02</v>
      </c>
      <c r="K113" s="57">
        <f>SUM($K$7*K112)</f>
        <v>0</v>
      </c>
      <c r="L113" s="57">
        <f>SUM($L$7*L112)</f>
        <v>0.1</v>
      </c>
      <c r="M113" s="58">
        <f>SUM($M$7*M112)</f>
        <v>1.88</v>
      </c>
      <c r="N113" s="58">
        <f>SUM($N$7*N112)</f>
        <v>0.97</v>
      </c>
      <c r="O113" s="58">
        <f>SUM($O$7*O112)</f>
        <v>0</v>
      </c>
      <c r="P113" s="58">
        <f>SUM($P$7*P112)</f>
        <v>12</v>
      </c>
      <c r="Q113" s="58">
        <f>SUM($Q$7*Q112)</f>
        <v>7.9</v>
      </c>
      <c r="R113" s="58">
        <f>SUM($R$7*R112)</f>
        <v>2.8499999999999996</v>
      </c>
      <c r="S113" s="58">
        <f>SUM($S$7*S112)</f>
        <v>0</v>
      </c>
      <c r="T113" s="58">
        <f>SUM($T$7*T112)</f>
        <v>0</v>
      </c>
      <c r="U113" s="65">
        <f>SUM($U$7*U112)</f>
        <v>0</v>
      </c>
      <c r="V113" s="65">
        <f>SUM($V$7*V112)</f>
        <v>0</v>
      </c>
      <c r="W113" s="65">
        <f>SUM($W$7*W112)</f>
        <v>0</v>
      </c>
      <c r="X113" s="65">
        <f>SUM($X$7*X112)</f>
        <v>0</v>
      </c>
      <c r="Y113" s="236"/>
      <c r="Z113" s="238"/>
      <c r="AA113" s="240"/>
    </row>
    <row r="114" spans="1:27" ht="15" customHeight="1">
      <c r="A114" s="224"/>
      <c r="B114" s="221"/>
      <c r="C114" s="221">
        <v>54</v>
      </c>
      <c r="D114" s="221" t="s">
        <v>256</v>
      </c>
      <c r="E114" s="60" t="s">
        <v>15</v>
      </c>
      <c r="F114" s="61">
        <v>0</v>
      </c>
      <c r="G114" s="61">
        <v>1</v>
      </c>
      <c r="H114" s="61">
        <v>0</v>
      </c>
      <c r="I114" s="61">
        <v>1</v>
      </c>
      <c r="J114" s="61">
        <v>0</v>
      </c>
      <c r="K114" s="61">
        <v>1</v>
      </c>
      <c r="L114" s="61">
        <v>1</v>
      </c>
      <c r="M114" s="62">
        <v>4</v>
      </c>
      <c r="N114" s="62">
        <v>0</v>
      </c>
      <c r="O114" s="62">
        <v>1</v>
      </c>
      <c r="P114" s="62">
        <v>4</v>
      </c>
      <c r="Q114" s="62">
        <v>5</v>
      </c>
      <c r="R114" s="62">
        <v>3</v>
      </c>
      <c r="S114" s="62">
        <v>0</v>
      </c>
      <c r="T114" s="62">
        <v>0</v>
      </c>
      <c r="U114" s="64">
        <v>0</v>
      </c>
      <c r="V114" s="64">
        <v>0</v>
      </c>
      <c r="W114" s="64">
        <v>0</v>
      </c>
      <c r="X114" s="64">
        <v>0</v>
      </c>
      <c r="Y114" s="236">
        <f>SUM(M115:T115)</f>
        <v>25.370000000000005</v>
      </c>
      <c r="Z114" s="238">
        <f>SUM(F115:X115)</f>
        <v>27.68</v>
      </c>
      <c r="AA114" s="240">
        <f>SUM(Y114/Z114)*100</f>
        <v>91.654624277456662</v>
      </c>
    </row>
    <row r="115" spans="1:27" ht="15" customHeight="1">
      <c r="A115" s="224"/>
      <c r="B115" s="221"/>
      <c r="C115" s="221"/>
      <c r="D115" s="221"/>
      <c r="E115" s="56" t="s">
        <v>137</v>
      </c>
      <c r="F115" s="57">
        <f>SUM($F$7*F114)</f>
        <v>0</v>
      </c>
      <c r="G115" s="57">
        <f>SUM($G$7*G114)</f>
        <v>2.02</v>
      </c>
      <c r="H115" s="57">
        <f>SUM($H$7*H114)</f>
        <v>0</v>
      </c>
      <c r="I115" s="57">
        <f>SUM($I$7*I114)</f>
        <v>0.17</v>
      </c>
      <c r="J115" s="57">
        <f>SUM($J$7*J114)</f>
        <v>0</v>
      </c>
      <c r="K115" s="57">
        <f>SUM($K$7*K114)</f>
        <v>0.02</v>
      </c>
      <c r="L115" s="57">
        <f>SUM($L$7*L114)</f>
        <v>0.1</v>
      </c>
      <c r="M115" s="58">
        <f>SUM($M$7*M114)</f>
        <v>1.88</v>
      </c>
      <c r="N115" s="58">
        <f>SUM($N$7*N114)</f>
        <v>0</v>
      </c>
      <c r="O115" s="58">
        <f>SUM($O$7*O114)</f>
        <v>0.74</v>
      </c>
      <c r="P115" s="58">
        <f>SUM($P$7*P114)</f>
        <v>12</v>
      </c>
      <c r="Q115" s="58">
        <f>SUM($Q$7*Q114)</f>
        <v>7.9</v>
      </c>
      <c r="R115" s="58">
        <f>SUM($R$7*R114)</f>
        <v>2.8499999999999996</v>
      </c>
      <c r="S115" s="58">
        <f>SUM($S$7*S114)</f>
        <v>0</v>
      </c>
      <c r="T115" s="58">
        <f>SUM($T$7*T114)</f>
        <v>0</v>
      </c>
      <c r="U115" s="65">
        <f>SUM($U$7*U114)</f>
        <v>0</v>
      </c>
      <c r="V115" s="65">
        <f>SUM($V$7*V114)</f>
        <v>0</v>
      </c>
      <c r="W115" s="65">
        <f>SUM($W$7*W114)</f>
        <v>0</v>
      </c>
      <c r="X115" s="65">
        <f>SUM($X$7*X114)</f>
        <v>0</v>
      </c>
      <c r="Y115" s="236"/>
      <c r="Z115" s="238"/>
      <c r="AA115" s="240"/>
    </row>
    <row r="116" spans="1:27" ht="15" customHeight="1">
      <c r="A116" s="224"/>
      <c r="B116" s="221"/>
      <c r="C116" s="221">
        <v>55</v>
      </c>
      <c r="D116" s="221" t="s">
        <v>229</v>
      </c>
      <c r="E116" s="60" t="s">
        <v>15</v>
      </c>
      <c r="F116" s="61">
        <v>1</v>
      </c>
      <c r="G116" s="61">
        <v>0</v>
      </c>
      <c r="H116" s="61">
        <v>1</v>
      </c>
      <c r="I116" s="61">
        <v>0</v>
      </c>
      <c r="J116" s="61">
        <v>1</v>
      </c>
      <c r="K116" s="61">
        <v>0</v>
      </c>
      <c r="L116" s="61">
        <v>1</v>
      </c>
      <c r="M116" s="62">
        <v>5</v>
      </c>
      <c r="N116" s="62">
        <v>1</v>
      </c>
      <c r="O116" s="62">
        <v>0</v>
      </c>
      <c r="P116" s="62">
        <v>5</v>
      </c>
      <c r="Q116" s="62">
        <v>5</v>
      </c>
      <c r="R116" s="62">
        <v>4</v>
      </c>
      <c r="S116" s="62">
        <v>0</v>
      </c>
      <c r="T116" s="62">
        <v>0</v>
      </c>
      <c r="U116" s="64">
        <v>0</v>
      </c>
      <c r="V116" s="64">
        <v>0</v>
      </c>
      <c r="W116" s="64">
        <v>0</v>
      </c>
      <c r="X116" s="64">
        <v>0</v>
      </c>
      <c r="Y116" s="236">
        <f>SUM(M117:T117)</f>
        <v>30.02</v>
      </c>
      <c r="Z116" s="238">
        <f>SUM(F117:X117)</f>
        <v>31.599999999999998</v>
      </c>
      <c r="AA116" s="240">
        <f>SUM(Y116/Z116)*100</f>
        <v>95</v>
      </c>
    </row>
    <row r="117" spans="1:27" ht="15" customHeight="1">
      <c r="A117" s="224"/>
      <c r="B117" s="221"/>
      <c r="C117" s="221"/>
      <c r="D117" s="221"/>
      <c r="E117" s="56" t="s">
        <v>137</v>
      </c>
      <c r="F117" s="57">
        <f>SUM($F$7*F116)</f>
        <v>1.35</v>
      </c>
      <c r="G117" s="57">
        <f>SUM($G$7*G116)</f>
        <v>0</v>
      </c>
      <c r="H117" s="57">
        <f>SUM($H$7*H116)</f>
        <v>0.11</v>
      </c>
      <c r="I117" s="57">
        <f>SUM($I$7*I116)</f>
        <v>0</v>
      </c>
      <c r="J117" s="57">
        <f>SUM($J$7*J116)</f>
        <v>0.02</v>
      </c>
      <c r="K117" s="57">
        <f>SUM($K$7*K116)</f>
        <v>0</v>
      </c>
      <c r="L117" s="57">
        <f>SUM($L$7*L116)</f>
        <v>0.1</v>
      </c>
      <c r="M117" s="58">
        <f>SUM($M$7*M116)</f>
        <v>2.3499999999999996</v>
      </c>
      <c r="N117" s="58">
        <f>SUM($N$7*N116)</f>
        <v>0.97</v>
      </c>
      <c r="O117" s="58">
        <f>SUM($O$7*O116)</f>
        <v>0</v>
      </c>
      <c r="P117" s="58">
        <f>SUM($P$7*P116)</f>
        <v>15</v>
      </c>
      <c r="Q117" s="58">
        <f>SUM($Q$7*Q116)</f>
        <v>7.9</v>
      </c>
      <c r="R117" s="58">
        <f>SUM($R$7*R116)</f>
        <v>3.8</v>
      </c>
      <c r="S117" s="58">
        <f>SUM($S$7*S116)</f>
        <v>0</v>
      </c>
      <c r="T117" s="58">
        <f>SUM($T$7*T116)</f>
        <v>0</v>
      </c>
      <c r="U117" s="65">
        <f>SUM($U$7*U116)</f>
        <v>0</v>
      </c>
      <c r="V117" s="65">
        <f>SUM($V$7*V116)</f>
        <v>0</v>
      </c>
      <c r="W117" s="65">
        <f>SUM($W$7*W116)</f>
        <v>0</v>
      </c>
      <c r="X117" s="65">
        <f>SUM($X$7*X116)</f>
        <v>0</v>
      </c>
      <c r="Y117" s="236"/>
      <c r="Z117" s="238"/>
      <c r="AA117" s="240"/>
    </row>
    <row r="118" spans="1:27" ht="15" customHeight="1">
      <c r="A118" s="224"/>
      <c r="B118" s="221"/>
      <c r="C118" s="221">
        <v>56</v>
      </c>
      <c r="D118" s="221" t="s">
        <v>257</v>
      </c>
      <c r="E118" s="60" t="s">
        <v>15</v>
      </c>
      <c r="F118" s="61">
        <v>0</v>
      </c>
      <c r="G118" s="61">
        <v>1</v>
      </c>
      <c r="H118" s="61">
        <v>0</v>
      </c>
      <c r="I118" s="61">
        <v>1</v>
      </c>
      <c r="J118" s="61">
        <v>0</v>
      </c>
      <c r="K118" s="61">
        <v>1</v>
      </c>
      <c r="L118" s="61">
        <v>1</v>
      </c>
      <c r="M118" s="62">
        <v>5</v>
      </c>
      <c r="N118" s="62">
        <v>0</v>
      </c>
      <c r="O118" s="62">
        <v>1</v>
      </c>
      <c r="P118" s="62">
        <v>5</v>
      </c>
      <c r="Q118" s="62">
        <v>5</v>
      </c>
      <c r="R118" s="62">
        <v>4</v>
      </c>
      <c r="S118" s="62">
        <v>0</v>
      </c>
      <c r="T118" s="62">
        <v>0</v>
      </c>
      <c r="U118" s="64">
        <v>0</v>
      </c>
      <c r="V118" s="64">
        <v>0</v>
      </c>
      <c r="W118" s="64">
        <v>0</v>
      </c>
      <c r="X118" s="64">
        <v>0</v>
      </c>
      <c r="Y118" s="236">
        <f>SUM(M119:T119)</f>
        <v>29.790000000000003</v>
      </c>
      <c r="Z118" s="238">
        <f>SUM(F119:X119)</f>
        <v>32.099999999999994</v>
      </c>
      <c r="AA118" s="240">
        <f>SUM(Y118/Z118)*100</f>
        <v>92.803738317757038</v>
      </c>
    </row>
    <row r="119" spans="1:27" ht="15" customHeight="1" thickBot="1">
      <c r="A119" s="225"/>
      <c r="B119" s="222"/>
      <c r="C119" s="222"/>
      <c r="D119" s="222"/>
      <c r="E119" s="48" t="s">
        <v>137</v>
      </c>
      <c r="F119" s="66">
        <f>SUM($F$7*F118)</f>
        <v>0</v>
      </c>
      <c r="G119" s="66">
        <f>SUM($G$7*G118)</f>
        <v>2.02</v>
      </c>
      <c r="H119" s="66">
        <f>SUM($H$7*H118)</f>
        <v>0</v>
      </c>
      <c r="I119" s="66">
        <f>SUM($I$7*I118)</f>
        <v>0.17</v>
      </c>
      <c r="J119" s="66">
        <f>SUM($J$7*J118)</f>
        <v>0</v>
      </c>
      <c r="K119" s="66">
        <f>SUM($K$7*K118)</f>
        <v>0.02</v>
      </c>
      <c r="L119" s="66">
        <f>SUM($L$7*L118)</f>
        <v>0.1</v>
      </c>
      <c r="M119" s="67">
        <f>SUM($M$7*M118)</f>
        <v>2.3499999999999996</v>
      </c>
      <c r="N119" s="67">
        <f>SUM($N$7*N118)</f>
        <v>0</v>
      </c>
      <c r="O119" s="67">
        <f>SUM($O$7*O118)</f>
        <v>0.74</v>
      </c>
      <c r="P119" s="67">
        <f>SUM($P$7*P118)</f>
        <v>15</v>
      </c>
      <c r="Q119" s="67">
        <f>SUM($Q$7*Q118)</f>
        <v>7.9</v>
      </c>
      <c r="R119" s="67">
        <f>SUM($R$7*R118)</f>
        <v>3.8</v>
      </c>
      <c r="S119" s="67">
        <f>SUM($S$7*S118)</f>
        <v>0</v>
      </c>
      <c r="T119" s="67">
        <f>SUM($T$7*T118)</f>
        <v>0</v>
      </c>
      <c r="U119" s="68">
        <f>SUM($U$7*U118)</f>
        <v>0</v>
      </c>
      <c r="V119" s="68">
        <f>SUM($V$7*V118)</f>
        <v>0</v>
      </c>
      <c r="W119" s="68">
        <f>SUM($W$7*W118)</f>
        <v>0</v>
      </c>
      <c r="X119" s="68">
        <f>SUM($X$7*X118)</f>
        <v>0</v>
      </c>
      <c r="Y119" s="241"/>
      <c r="Z119" s="242"/>
      <c r="AA119" s="243"/>
    </row>
    <row r="120" spans="1:27" ht="15" customHeight="1">
      <c r="C120" s="69"/>
      <c r="D120" s="69"/>
      <c r="E120" s="69"/>
      <c r="F120" s="70"/>
      <c r="G120" s="70"/>
      <c r="H120" s="70"/>
      <c r="I120" s="70"/>
      <c r="J120" s="70"/>
      <c r="K120" s="70"/>
      <c r="L120" s="70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</row>
    <row r="121" spans="1:27" ht="15" customHeight="1">
      <c r="C121" s="69"/>
      <c r="D121" s="36" t="s">
        <v>16</v>
      </c>
      <c r="E121" s="37"/>
      <c r="F121" s="70"/>
      <c r="G121" s="70"/>
      <c r="H121" s="70"/>
      <c r="I121" s="70"/>
      <c r="J121" s="70"/>
      <c r="K121" s="70"/>
      <c r="L121" s="70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</row>
    <row r="122" spans="1:27" ht="15" customHeight="1">
      <c r="D122" s="36" t="s">
        <v>190</v>
      </c>
      <c r="E122" s="37"/>
      <c r="F122" s="70"/>
    </row>
  </sheetData>
  <sheetProtection password="CB83" sheet="1" objects="1" scenarios="1"/>
  <mergeCells count="290">
    <mergeCell ref="Y116:Y117"/>
    <mergeCell ref="Z116:Z117"/>
    <mergeCell ref="AA116:AA117"/>
    <mergeCell ref="Y118:Y119"/>
    <mergeCell ref="Z118:Z119"/>
    <mergeCell ref="AA118:AA119"/>
    <mergeCell ref="Y112:Y113"/>
    <mergeCell ref="Z112:Z113"/>
    <mergeCell ref="AA112:AA113"/>
    <mergeCell ref="Y114:Y115"/>
    <mergeCell ref="Z114:Z115"/>
    <mergeCell ref="AA114:AA115"/>
    <mergeCell ref="Y108:Y109"/>
    <mergeCell ref="Z108:Z109"/>
    <mergeCell ref="AA108:AA109"/>
    <mergeCell ref="Y110:Y111"/>
    <mergeCell ref="Z110:Z111"/>
    <mergeCell ref="AA110:AA111"/>
    <mergeCell ref="Y104:Y105"/>
    <mergeCell ref="Z104:Z105"/>
    <mergeCell ref="AA104:AA105"/>
    <mergeCell ref="Y106:Y107"/>
    <mergeCell ref="Z106:Z107"/>
    <mergeCell ref="AA106:AA107"/>
    <mergeCell ref="Y100:Y101"/>
    <mergeCell ref="Z100:Z101"/>
    <mergeCell ref="AA100:AA101"/>
    <mergeCell ref="Y102:Y103"/>
    <mergeCell ref="Z102:Z103"/>
    <mergeCell ref="AA102:AA103"/>
    <mergeCell ref="Y96:Y97"/>
    <mergeCell ref="Z96:Z97"/>
    <mergeCell ref="AA96:AA97"/>
    <mergeCell ref="Y98:Y99"/>
    <mergeCell ref="Z98:Z99"/>
    <mergeCell ref="AA98:AA99"/>
    <mergeCell ref="Y92:Y93"/>
    <mergeCell ref="Z92:Z93"/>
    <mergeCell ref="AA92:AA93"/>
    <mergeCell ref="Y94:Y95"/>
    <mergeCell ref="Z94:Z95"/>
    <mergeCell ref="AA94:AA95"/>
    <mergeCell ref="Y88:Y89"/>
    <mergeCell ref="Z88:Z89"/>
    <mergeCell ref="AA88:AA89"/>
    <mergeCell ref="Y90:Y91"/>
    <mergeCell ref="Z90:Z91"/>
    <mergeCell ref="AA90:AA91"/>
    <mergeCell ref="Y84:Y85"/>
    <mergeCell ref="Z84:Z85"/>
    <mergeCell ref="AA84:AA85"/>
    <mergeCell ref="Y86:Y87"/>
    <mergeCell ref="Z86:Z87"/>
    <mergeCell ref="AA86:AA87"/>
    <mergeCell ref="Y80:Y81"/>
    <mergeCell ref="Z80:Z81"/>
    <mergeCell ref="AA80:AA81"/>
    <mergeCell ref="Y82:Y83"/>
    <mergeCell ref="Z82:Z83"/>
    <mergeCell ref="AA82:AA83"/>
    <mergeCell ref="Y76:Y77"/>
    <mergeCell ref="Z76:Z77"/>
    <mergeCell ref="AA76:AA77"/>
    <mergeCell ref="Y78:Y79"/>
    <mergeCell ref="Z78:Z79"/>
    <mergeCell ref="AA78:AA79"/>
    <mergeCell ref="Y72:Y73"/>
    <mergeCell ref="Z72:Z73"/>
    <mergeCell ref="AA72:AA73"/>
    <mergeCell ref="Y74:Y75"/>
    <mergeCell ref="Z74:Z75"/>
    <mergeCell ref="AA74:AA75"/>
    <mergeCell ref="Y68:Y69"/>
    <mergeCell ref="Z68:Z69"/>
    <mergeCell ref="AA68:AA69"/>
    <mergeCell ref="Y70:Y71"/>
    <mergeCell ref="Z70:Z71"/>
    <mergeCell ref="AA70:AA71"/>
    <mergeCell ref="Y64:Y65"/>
    <mergeCell ref="Z64:Z65"/>
    <mergeCell ref="AA64:AA65"/>
    <mergeCell ref="Y66:Y67"/>
    <mergeCell ref="Z66:Z67"/>
    <mergeCell ref="AA66:AA67"/>
    <mergeCell ref="Y60:Y61"/>
    <mergeCell ref="Z60:Z61"/>
    <mergeCell ref="AA60:AA61"/>
    <mergeCell ref="Y62:Y63"/>
    <mergeCell ref="Z62:Z63"/>
    <mergeCell ref="AA62:AA63"/>
    <mergeCell ref="Y56:Y57"/>
    <mergeCell ref="Z56:Z57"/>
    <mergeCell ref="AA56:AA57"/>
    <mergeCell ref="Y58:Y59"/>
    <mergeCell ref="Z58:Z59"/>
    <mergeCell ref="AA58:AA59"/>
    <mergeCell ref="Y52:Y53"/>
    <mergeCell ref="Z52:Z53"/>
    <mergeCell ref="AA52:AA53"/>
    <mergeCell ref="Y54:Y55"/>
    <mergeCell ref="Z54:Z55"/>
    <mergeCell ref="AA54:AA55"/>
    <mergeCell ref="Y48:Y49"/>
    <mergeCell ref="Z48:Z49"/>
    <mergeCell ref="AA48:AA49"/>
    <mergeCell ref="Y50:Y51"/>
    <mergeCell ref="Z50:Z51"/>
    <mergeCell ref="AA50:AA51"/>
    <mergeCell ref="Y44:Y45"/>
    <mergeCell ref="Z44:Z45"/>
    <mergeCell ref="AA44:AA45"/>
    <mergeCell ref="Y46:Y47"/>
    <mergeCell ref="Z46:Z47"/>
    <mergeCell ref="AA46:AA47"/>
    <mergeCell ref="Y40:Y41"/>
    <mergeCell ref="Z40:Z41"/>
    <mergeCell ref="AA40:AA41"/>
    <mergeCell ref="Y42:Y43"/>
    <mergeCell ref="Z42:Z43"/>
    <mergeCell ref="AA42:AA43"/>
    <mergeCell ref="Y36:Y37"/>
    <mergeCell ref="Z36:Z37"/>
    <mergeCell ref="AA36:AA37"/>
    <mergeCell ref="Y38:Y39"/>
    <mergeCell ref="Z38:Z39"/>
    <mergeCell ref="AA38:AA39"/>
    <mergeCell ref="Y32:Y33"/>
    <mergeCell ref="Z32:Z33"/>
    <mergeCell ref="AA32:AA33"/>
    <mergeCell ref="Y34:Y35"/>
    <mergeCell ref="Z34:Z35"/>
    <mergeCell ref="AA34:AA35"/>
    <mergeCell ref="Y28:Y29"/>
    <mergeCell ref="Z28:Z29"/>
    <mergeCell ref="AA28:AA29"/>
    <mergeCell ref="Y30:Y31"/>
    <mergeCell ref="Z30:Z31"/>
    <mergeCell ref="AA30:AA31"/>
    <mergeCell ref="Y24:Y25"/>
    <mergeCell ref="Z24:Z25"/>
    <mergeCell ref="AA24:AA25"/>
    <mergeCell ref="Y26:Y27"/>
    <mergeCell ref="Z26:Z27"/>
    <mergeCell ref="AA26:AA27"/>
    <mergeCell ref="Y20:Y21"/>
    <mergeCell ref="Z20:Z21"/>
    <mergeCell ref="AA20:AA21"/>
    <mergeCell ref="Y22:Y23"/>
    <mergeCell ref="Z22:Z23"/>
    <mergeCell ref="AA22:AA23"/>
    <mergeCell ref="Y16:Y17"/>
    <mergeCell ref="Z16:Z17"/>
    <mergeCell ref="AA16:AA17"/>
    <mergeCell ref="Y18:Y19"/>
    <mergeCell ref="Z18:Z19"/>
    <mergeCell ref="AA18:AA19"/>
    <mergeCell ref="Y12:Y13"/>
    <mergeCell ref="Z12:Z13"/>
    <mergeCell ref="AA12:AA13"/>
    <mergeCell ref="Y14:Y15"/>
    <mergeCell ref="Z14:Z15"/>
    <mergeCell ref="AA14:AA15"/>
    <mergeCell ref="Y8:Y9"/>
    <mergeCell ref="Z8:Z9"/>
    <mergeCell ref="AA8:AA9"/>
    <mergeCell ref="Y10:Y11"/>
    <mergeCell ref="Z10:Z11"/>
    <mergeCell ref="AA10:AA11"/>
    <mergeCell ref="A64:A119"/>
    <mergeCell ref="B64:B99"/>
    <mergeCell ref="C64:C65"/>
    <mergeCell ref="D64:D65"/>
    <mergeCell ref="C66:C67"/>
    <mergeCell ref="D66:D67"/>
    <mergeCell ref="C68:C69"/>
    <mergeCell ref="D68:D69"/>
    <mergeCell ref="C70:C71"/>
    <mergeCell ref="D70:D71"/>
    <mergeCell ref="D14:D15"/>
    <mergeCell ref="C12:C13"/>
    <mergeCell ref="D12:D13"/>
    <mergeCell ref="C8:C9"/>
    <mergeCell ref="D8:D9"/>
    <mergeCell ref="C14:C15"/>
    <mergeCell ref="C10:C11"/>
    <mergeCell ref="D10:D11"/>
    <mergeCell ref="C56:C57"/>
    <mergeCell ref="C26:C27"/>
    <mergeCell ref="C32:C33"/>
    <mergeCell ref="C38:C39"/>
    <mergeCell ref="C44:C45"/>
    <mergeCell ref="C54:C55"/>
    <mergeCell ref="C42:C43"/>
    <mergeCell ref="C22:C23"/>
    <mergeCell ref="C28:C29"/>
    <mergeCell ref="C34:C35"/>
    <mergeCell ref="C40:C41"/>
    <mergeCell ref="D56:D57"/>
    <mergeCell ref="C16:C17"/>
    <mergeCell ref="D16:D17"/>
    <mergeCell ref="C18:C19"/>
    <mergeCell ref="D18:D19"/>
    <mergeCell ref="C20:C21"/>
    <mergeCell ref="D20:D21"/>
    <mergeCell ref="D22:D23"/>
    <mergeCell ref="C24:C25"/>
    <mergeCell ref="D24:D25"/>
    <mergeCell ref="D58:D59"/>
    <mergeCell ref="C60:C61"/>
    <mergeCell ref="D60:D61"/>
    <mergeCell ref="D36:D37"/>
    <mergeCell ref="D38:D39"/>
    <mergeCell ref="D40:D41"/>
    <mergeCell ref="C62:C63"/>
    <mergeCell ref="D62:D63"/>
    <mergeCell ref="C58:C59"/>
    <mergeCell ref="D26:D27"/>
    <mergeCell ref="D28:D29"/>
    <mergeCell ref="C30:C31"/>
    <mergeCell ref="D30:D31"/>
    <mergeCell ref="D32:D33"/>
    <mergeCell ref="D34:D35"/>
    <mergeCell ref="C36:C37"/>
    <mergeCell ref="D42:D43"/>
    <mergeCell ref="D54:D55"/>
    <mergeCell ref="D46:D47"/>
    <mergeCell ref="C48:C49"/>
    <mergeCell ref="D48:D49"/>
    <mergeCell ref="C50:C51"/>
    <mergeCell ref="D50:D51"/>
    <mergeCell ref="C46:C47"/>
    <mergeCell ref="B44:B63"/>
    <mergeCell ref="A8:A63"/>
    <mergeCell ref="B8:B43"/>
    <mergeCell ref="D3:D7"/>
    <mergeCell ref="C3:C7"/>
    <mergeCell ref="B3:B7"/>
    <mergeCell ref="A3:A7"/>
    <mergeCell ref="C52:C53"/>
    <mergeCell ref="D52:D53"/>
    <mergeCell ref="D44:D45"/>
    <mergeCell ref="C72:C73"/>
    <mergeCell ref="D72:D73"/>
    <mergeCell ref="C74:C75"/>
    <mergeCell ref="D74:D75"/>
    <mergeCell ref="C76:C77"/>
    <mergeCell ref="D76:D77"/>
    <mergeCell ref="C78:C79"/>
    <mergeCell ref="D78:D79"/>
    <mergeCell ref="C80:C81"/>
    <mergeCell ref="D80:D81"/>
    <mergeCell ref="C82:C83"/>
    <mergeCell ref="D82:D83"/>
    <mergeCell ref="C84:C85"/>
    <mergeCell ref="D84:D85"/>
    <mergeCell ref="C86:C87"/>
    <mergeCell ref="D86:D87"/>
    <mergeCell ref="C88:C89"/>
    <mergeCell ref="D88:D89"/>
    <mergeCell ref="C90:C91"/>
    <mergeCell ref="D90:D91"/>
    <mergeCell ref="C92:C93"/>
    <mergeCell ref="D92:D93"/>
    <mergeCell ref="C94:C95"/>
    <mergeCell ref="D94:D95"/>
    <mergeCell ref="C96:C97"/>
    <mergeCell ref="D96:D97"/>
    <mergeCell ref="C98:C99"/>
    <mergeCell ref="D98:D99"/>
    <mergeCell ref="B100:B119"/>
    <mergeCell ref="C100:C101"/>
    <mergeCell ref="D100:D101"/>
    <mergeCell ref="C102:C103"/>
    <mergeCell ref="D102:D103"/>
    <mergeCell ref="C104:C105"/>
    <mergeCell ref="D104:D105"/>
    <mergeCell ref="C106:C107"/>
    <mergeCell ref="D106:D107"/>
    <mergeCell ref="C108:C109"/>
    <mergeCell ref="D108:D109"/>
    <mergeCell ref="C110:C111"/>
    <mergeCell ref="D110:D111"/>
    <mergeCell ref="C112:C113"/>
    <mergeCell ref="D112:D113"/>
    <mergeCell ref="C118:C119"/>
    <mergeCell ref="D118:D119"/>
    <mergeCell ref="C114:C115"/>
    <mergeCell ref="D114:D115"/>
    <mergeCell ref="C116:C117"/>
    <mergeCell ref="D116:D117"/>
  </mergeCells>
  <phoneticPr fontId="1"/>
  <pageMargins left="0.75" right="0.75" top="1" bottom="1" header="0.51200000000000001" footer="0.51200000000000001"/>
  <pageSetup paperSize="9" scale="3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2"/>
  <sheetViews>
    <sheetView showGridLines="0" view="pageBreakPreview" zoomScaleNormal="100" workbookViewId="0">
      <pane xSplit="5" ySplit="8" topLeftCell="K9" activePane="bottomRight" state="frozenSplit"/>
      <selection pane="topRight" activeCell="F1" sqref="F1"/>
      <selection pane="bottomLeft" activeCell="A9" sqref="A9"/>
      <selection pane="bottomRight" activeCell="D3" sqref="D3:D7"/>
    </sheetView>
  </sheetViews>
  <sheetFormatPr defaultRowHeight="15" customHeight="1"/>
  <cols>
    <col min="1" max="1" width="4.625" style="39" bestFit="1" customWidth="1"/>
    <col min="2" max="2" width="4.25" style="39" bestFit="1" customWidth="1"/>
    <col min="3" max="3" width="3.375" style="39" bestFit="1" customWidth="1"/>
    <col min="4" max="4" width="15.375" style="39" bestFit="1" customWidth="1"/>
    <col min="5" max="5" width="7" style="39" customWidth="1"/>
    <col min="6" max="13" width="10.625" style="39" customWidth="1"/>
    <col min="14" max="15" width="7.625" style="39" customWidth="1"/>
    <col min="16" max="16" width="7.625" style="72" customWidth="1"/>
    <col min="17" max="17" width="7.625" style="39" customWidth="1"/>
    <col min="18" max="18" width="7.625" style="72" customWidth="1"/>
    <col min="19" max="19" width="7.625" style="39" customWidth="1"/>
    <col min="20" max="30" width="7.625" style="72" customWidth="1"/>
    <col min="31" max="188" width="7.625" style="39" customWidth="1"/>
    <col min="189" max="16384" width="9" style="39"/>
  </cols>
  <sheetData>
    <row r="1" spans="1:31" ht="21">
      <c r="A1" s="105" t="s">
        <v>192</v>
      </c>
    </row>
    <row r="2" spans="1:31" ht="15" customHeight="1" thickBot="1"/>
    <row r="3" spans="1:31" ht="15" customHeight="1">
      <c r="A3" s="288" t="s">
        <v>97</v>
      </c>
      <c r="B3" s="285" t="s">
        <v>96</v>
      </c>
      <c r="C3" s="285" t="s">
        <v>141</v>
      </c>
      <c r="D3" s="285" t="s">
        <v>102</v>
      </c>
      <c r="E3" s="73" t="s">
        <v>142</v>
      </c>
      <c r="F3" s="73">
        <v>1</v>
      </c>
      <c r="G3" s="73">
        <v>2</v>
      </c>
      <c r="H3" s="73">
        <v>3</v>
      </c>
      <c r="I3" s="73">
        <v>4</v>
      </c>
      <c r="J3" s="73">
        <v>5</v>
      </c>
      <c r="K3" s="73">
        <v>6</v>
      </c>
      <c r="L3" s="73">
        <v>7</v>
      </c>
      <c r="M3" s="73">
        <v>8</v>
      </c>
      <c r="N3" s="73">
        <v>9</v>
      </c>
      <c r="O3" s="73">
        <v>10</v>
      </c>
      <c r="P3" s="73">
        <v>11</v>
      </c>
      <c r="Q3" s="73">
        <v>12</v>
      </c>
      <c r="R3" s="73">
        <v>13</v>
      </c>
      <c r="S3" s="42">
        <v>14</v>
      </c>
      <c r="T3" s="42">
        <v>15</v>
      </c>
      <c r="U3" s="42">
        <v>16</v>
      </c>
      <c r="V3" s="99">
        <v>17</v>
      </c>
      <c r="W3" s="99">
        <v>18</v>
      </c>
      <c r="X3" s="73">
        <v>19</v>
      </c>
      <c r="Y3" s="96">
        <v>20</v>
      </c>
      <c r="Z3" s="96">
        <v>21</v>
      </c>
      <c r="AA3" s="96">
        <v>22</v>
      </c>
      <c r="AB3" s="96">
        <v>23</v>
      </c>
      <c r="AC3" s="93">
        <v>24</v>
      </c>
      <c r="AD3" s="90">
        <v>25</v>
      </c>
    </row>
    <row r="4" spans="1:31" ht="15" customHeight="1">
      <c r="A4" s="289"/>
      <c r="B4" s="286"/>
      <c r="C4" s="286"/>
      <c r="D4" s="286"/>
      <c r="E4" s="82" t="s">
        <v>3</v>
      </c>
      <c r="F4" s="74" t="s">
        <v>11</v>
      </c>
      <c r="G4" s="75" t="s">
        <v>12</v>
      </c>
      <c r="H4" s="75" t="s">
        <v>4</v>
      </c>
      <c r="I4" s="75" t="s">
        <v>1</v>
      </c>
      <c r="J4" s="74" t="s">
        <v>13</v>
      </c>
      <c r="K4" s="74" t="s">
        <v>2</v>
      </c>
      <c r="L4" s="74" t="s">
        <v>104</v>
      </c>
      <c r="M4" s="74" t="s">
        <v>14</v>
      </c>
      <c r="N4" s="76" t="s">
        <v>144</v>
      </c>
      <c r="O4" s="76" t="s">
        <v>186</v>
      </c>
      <c r="P4" s="77" t="s">
        <v>40</v>
      </c>
      <c r="Q4" s="76" t="s">
        <v>145</v>
      </c>
      <c r="R4" s="78" t="s">
        <v>29</v>
      </c>
      <c r="S4" s="101" t="s">
        <v>28</v>
      </c>
      <c r="T4" s="102" t="s">
        <v>6</v>
      </c>
      <c r="U4" s="103" t="s">
        <v>6</v>
      </c>
      <c r="V4" s="248" t="s">
        <v>146</v>
      </c>
      <c r="W4" s="248" t="s">
        <v>146</v>
      </c>
      <c r="X4" s="78" t="s">
        <v>27</v>
      </c>
      <c r="Y4" s="97" t="s">
        <v>174</v>
      </c>
      <c r="Z4" s="97" t="s">
        <v>174</v>
      </c>
      <c r="AA4" s="97" t="s">
        <v>174</v>
      </c>
      <c r="AB4" s="97" t="s">
        <v>25</v>
      </c>
      <c r="AC4" s="94" t="s">
        <v>143</v>
      </c>
      <c r="AD4" s="91" t="s">
        <v>200</v>
      </c>
    </row>
    <row r="5" spans="1:31" ht="15" customHeight="1">
      <c r="A5" s="289"/>
      <c r="B5" s="286"/>
      <c r="C5" s="286"/>
      <c r="D5" s="286"/>
      <c r="E5" s="82" t="s">
        <v>0</v>
      </c>
      <c r="F5" s="74" t="s">
        <v>148</v>
      </c>
      <c r="G5" s="75" t="s">
        <v>149</v>
      </c>
      <c r="H5" s="75" t="s">
        <v>150</v>
      </c>
      <c r="I5" s="75" t="s">
        <v>151</v>
      </c>
      <c r="J5" s="74" t="s">
        <v>152</v>
      </c>
      <c r="K5" s="74" t="s">
        <v>153</v>
      </c>
      <c r="L5" s="74" t="s">
        <v>154</v>
      </c>
      <c r="M5" s="74" t="s">
        <v>155</v>
      </c>
      <c r="N5" s="76" t="s">
        <v>156</v>
      </c>
      <c r="O5" s="76" t="s">
        <v>176</v>
      </c>
      <c r="P5" s="77" t="s">
        <v>176</v>
      </c>
      <c r="Q5" s="76" t="s">
        <v>176</v>
      </c>
      <c r="R5" s="78"/>
      <c r="S5" s="101" t="s">
        <v>157</v>
      </c>
      <c r="T5" s="102"/>
      <c r="U5" s="103"/>
      <c r="V5" s="248"/>
      <c r="W5" s="248"/>
      <c r="X5" s="78"/>
      <c r="Y5" s="98" t="s">
        <v>179</v>
      </c>
      <c r="Z5" s="98" t="s">
        <v>179</v>
      </c>
      <c r="AA5" s="98" t="s">
        <v>179</v>
      </c>
      <c r="AB5" s="98"/>
      <c r="AC5" s="95" t="s">
        <v>147</v>
      </c>
      <c r="AD5" s="92" t="s">
        <v>201</v>
      </c>
    </row>
    <row r="6" spans="1:31" ht="15" customHeight="1">
      <c r="A6" s="289"/>
      <c r="B6" s="286"/>
      <c r="C6" s="286"/>
      <c r="D6" s="286"/>
      <c r="E6" s="82" t="s">
        <v>7</v>
      </c>
      <c r="F6" s="74" t="s">
        <v>158</v>
      </c>
      <c r="G6" s="74" t="s">
        <v>158</v>
      </c>
      <c r="H6" s="74" t="s">
        <v>158</v>
      </c>
      <c r="I6" s="74" t="s">
        <v>158</v>
      </c>
      <c r="J6" s="74" t="s">
        <v>158</v>
      </c>
      <c r="K6" s="74" t="s">
        <v>158</v>
      </c>
      <c r="L6" s="74" t="s">
        <v>158</v>
      </c>
      <c r="M6" s="74" t="s">
        <v>158</v>
      </c>
      <c r="N6" s="76" t="s">
        <v>176</v>
      </c>
      <c r="O6" s="76" t="s">
        <v>185</v>
      </c>
      <c r="P6" s="77" t="s">
        <v>184</v>
      </c>
      <c r="Q6" s="76" t="s">
        <v>183</v>
      </c>
      <c r="R6" s="78" t="s">
        <v>176</v>
      </c>
      <c r="S6" s="101" t="s">
        <v>176</v>
      </c>
      <c r="T6" s="102" t="s">
        <v>176</v>
      </c>
      <c r="U6" s="103" t="s">
        <v>176</v>
      </c>
      <c r="V6" s="100" t="s">
        <v>182</v>
      </c>
      <c r="W6" s="100" t="s">
        <v>182</v>
      </c>
      <c r="X6" s="78" t="s">
        <v>176</v>
      </c>
      <c r="Y6" s="98" t="s">
        <v>175</v>
      </c>
      <c r="Z6" s="98" t="s">
        <v>177</v>
      </c>
      <c r="AA6" s="98" t="s">
        <v>178</v>
      </c>
      <c r="AB6" s="98" t="s">
        <v>181</v>
      </c>
      <c r="AC6" s="95" t="s">
        <v>180</v>
      </c>
      <c r="AD6" s="92" t="s">
        <v>176</v>
      </c>
      <c r="AE6" s="39" t="s">
        <v>176</v>
      </c>
    </row>
    <row r="7" spans="1:31" ht="15" customHeight="1">
      <c r="A7" s="290"/>
      <c r="B7" s="287"/>
      <c r="C7" s="287"/>
      <c r="D7" s="287"/>
      <c r="E7" s="82" t="s">
        <v>166</v>
      </c>
      <c r="F7" s="79">
        <v>0.47</v>
      </c>
      <c r="G7" s="79">
        <v>0.97</v>
      </c>
      <c r="H7" s="79">
        <v>0.74</v>
      </c>
      <c r="I7" s="79">
        <v>3</v>
      </c>
      <c r="J7" s="79">
        <v>1.58</v>
      </c>
      <c r="K7" s="79">
        <v>0.95</v>
      </c>
      <c r="L7" s="79">
        <v>1.33</v>
      </c>
      <c r="M7" s="79">
        <v>0.74</v>
      </c>
      <c r="N7" s="76" t="s">
        <v>159</v>
      </c>
      <c r="O7" s="76" t="s">
        <v>160</v>
      </c>
      <c r="P7" s="77" t="s">
        <v>160</v>
      </c>
      <c r="Q7" s="76" t="s">
        <v>160</v>
      </c>
      <c r="R7" s="78" t="s">
        <v>159</v>
      </c>
      <c r="S7" s="101" t="s">
        <v>161</v>
      </c>
      <c r="T7" s="102" t="s">
        <v>159</v>
      </c>
      <c r="U7" s="103" t="s">
        <v>162</v>
      </c>
      <c r="V7" s="100" t="s">
        <v>173</v>
      </c>
      <c r="W7" s="100" t="s">
        <v>189</v>
      </c>
      <c r="X7" s="78" t="s">
        <v>163</v>
      </c>
      <c r="Y7" s="98" t="s">
        <v>176</v>
      </c>
      <c r="Z7" s="98" t="s">
        <v>176</v>
      </c>
      <c r="AA7" s="98" t="s">
        <v>176</v>
      </c>
      <c r="AB7" s="98" t="s">
        <v>164</v>
      </c>
      <c r="AC7" s="95" t="s">
        <v>165</v>
      </c>
      <c r="AD7" s="92" t="s">
        <v>165</v>
      </c>
    </row>
    <row r="8" spans="1:31" s="86" customFormat="1" ht="15" customHeight="1" thickBot="1">
      <c r="A8" s="83"/>
      <c r="B8" s="84"/>
      <c r="C8" s="84"/>
      <c r="D8" s="84"/>
      <c r="E8" s="85" t="s">
        <v>167</v>
      </c>
      <c r="F8" s="80">
        <f>SUM(F7/0.95)/1000</f>
        <v>4.9473684210526319E-4</v>
      </c>
      <c r="G8" s="80">
        <f t="shared" ref="G8:M8" si="0">SUM(G7/0.95)/1000</f>
        <v>1.0210526315789475E-3</v>
      </c>
      <c r="H8" s="80">
        <f t="shared" si="0"/>
        <v>7.7894736842105256E-4</v>
      </c>
      <c r="I8" s="80">
        <f t="shared" si="0"/>
        <v>3.1578947368421052E-3</v>
      </c>
      <c r="J8" s="80">
        <f t="shared" si="0"/>
        <v>1.6631578947368421E-3</v>
      </c>
      <c r="K8" s="80">
        <f t="shared" si="0"/>
        <v>1E-3</v>
      </c>
      <c r="L8" s="80">
        <f t="shared" si="0"/>
        <v>1.4000000000000002E-3</v>
      </c>
      <c r="M8" s="80">
        <f t="shared" si="0"/>
        <v>7.7894736842105256E-4</v>
      </c>
      <c r="N8" s="76"/>
      <c r="O8" s="76"/>
      <c r="P8" s="77"/>
      <c r="Q8" s="76"/>
      <c r="R8" s="78"/>
      <c r="S8" s="101"/>
      <c r="T8" s="102"/>
      <c r="U8" s="103"/>
      <c r="V8" s="100"/>
      <c r="W8" s="100"/>
      <c r="X8" s="78"/>
      <c r="Y8" s="98"/>
      <c r="Z8" s="98"/>
      <c r="AA8" s="98"/>
      <c r="AB8" s="98"/>
      <c r="AC8" s="95"/>
      <c r="AD8" s="92"/>
    </row>
    <row r="9" spans="1:31" s="72" customFormat="1" ht="15" customHeight="1">
      <c r="A9" s="280" t="s">
        <v>168</v>
      </c>
      <c r="B9" s="283" t="s">
        <v>169</v>
      </c>
      <c r="C9" s="291">
        <v>1</v>
      </c>
      <c r="D9" s="291" t="s">
        <v>203</v>
      </c>
      <c r="E9" s="87" t="s">
        <v>15</v>
      </c>
      <c r="F9" s="55">
        <v>0</v>
      </c>
      <c r="G9" s="55">
        <v>1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4</v>
      </c>
      <c r="N9" s="277">
        <f>SUM(F10:M10)</f>
        <v>4.1368421052631575E-3</v>
      </c>
      <c r="O9" s="274">
        <v>0.30499999999999999</v>
      </c>
      <c r="P9" s="273">
        <v>0.30499999999999999</v>
      </c>
      <c r="Q9" s="274">
        <v>0.31</v>
      </c>
      <c r="R9" s="274">
        <f>SUM(O9*P9*Q9)</f>
        <v>2.8837749999999999E-2</v>
      </c>
      <c r="S9" s="296">
        <f>SUM(R9-N9)/R9</f>
        <v>0.85654768124201242</v>
      </c>
      <c r="T9" s="265">
        <f>SUM(R9*S9)</f>
        <v>2.4700907894736841E-2</v>
      </c>
      <c r="U9" s="267">
        <f>ROUNDUP((R9*S9)*1000,2)</f>
        <v>24.71</v>
      </c>
      <c r="V9" s="316">
        <f>SUM(計算まとめ!$E$4)</f>
        <v>3.4999999999999997E-5</v>
      </c>
      <c r="W9" s="292">
        <f>SUM(V9*3600)</f>
        <v>0.126</v>
      </c>
      <c r="X9" s="307">
        <v>1</v>
      </c>
      <c r="Y9" s="313">
        <f>SUM(0.12*O9+0.985)</f>
        <v>1.0216000000000001</v>
      </c>
      <c r="Z9" s="313">
        <f>SUM(7.837*O9+0.82)</f>
        <v>3.2102849999999998</v>
      </c>
      <c r="AA9" s="313">
        <f>SUM(2.858*O9-0.283)</f>
        <v>0.58868999999999994</v>
      </c>
      <c r="AB9" s="256">
        <f>SUM(Y9*Q9*Q9+Z9*Q9+AA9)</f>
        <v>1.6820541099999999</v>
      </c>
      <c r="AC9" s="250">
        <f>SUM(W9*AB9*X9*0.81)</f>
        <v>0.17167044246660002</v>
      </c>
      <c r="AD9" s="249">
        <f>SUM(T9+AC9)</f>
        <v>0.19637135036133685</v>
      </c>
    </row>
    <row r="10" spans="1:31" ht="15" customHeight="1">
      <c r="A10" s="281"/>
      <c r="B10" s="284"/>
      <c r="C10" s="278"/>
      <c r="D10" s="278"/>
      <c r="E10" s="88" t="s">
        <v>137</v>
      </c>
      <c r="F10" s="81">
        <f t="shared" ref="F10:M10" si="1">SUM(F$8*F9)</f>
        <v>0</v>
      </c>
      <c r="G10" s="81">
        <f t="shared" si="1"/>
        <v>1.0210526315789475E-3</v>
      </c>
      <c r="H10" s="81">
        <f t="shared" si="1"/>
        <v>0</v>
      </c>
      <c r="I10" s="81">
        <f t="shared" si="1"/>
        <v>0</v>
      </c>
      <c r="J10" s="81">
        <f t="shared" si="1"/>
        <v>0</v>
      </c>
      <c r="K10" s="81">
        <f t="shared" si="1"/>
        <v>0</v>
      </c>
      <c r="L10" s="81">
        <f t="shared" si="1"/>
        <v>0</v>
      </c>
      <c r="M10" s="81">
        <f t="shared" si="1"/>
        <v>3.1157894736842102E-3</v>
      </c>
      <c r="N10" s="275"/>
      <c r="O10" s="271"/>
      <c r="P10" s="269"/>
      <c r="Q10" s="271"/>
      <c r="R10" s="298"/>
      <c r="S10" s="297"/>
      <c r="T10" s="266"/>
      <c r="U10" s="268"/>
      <c r="V10" s="317"/>
      <c r="W10" s="293"/>
      <c r="X10" s="308"/>
      <c r="Y10" s="258"/>
      <c r="Z10" s="258"/>
      <c r="AA10" s="258"/>
      <c r="AB10" s="257"/>
      <c r="AC10" s="251"/>
      <c r="AD10" s="247"/>
    </row>
    <row r="11" spans="1:31" ht="15" customHeight="1">
      <c r="A11" s="281"/>
      <c r="B11" s="284"/>
      <c r="C11" s="278">
        <v>2</v>
      </c>
      <c r="D11" s="278" t="s">
        <v>258</v>
      </c>
      <c r="E11" s="89" t="s">
        <v>15</v>
      </c>
      <c r="F11" s="63">
        <v>0</v>
      </c>
      <c r="G11" s="63">
        <v>0</v>
      </c>
      <c r="H11" s="63">
        <v>1</v>
      </c>
      <c r="I11" s="63">
        <v>0</v>
      </c>
      <c r="J11" s="63">
        <v>0</v>
      </c>
      <c r="K11" s="63">
        <v>0</v>
      </c>
      <c r="L11" s="63">
        <v>0</v>
      </c>
      <c r="M11" s="63">
        <v>4</v>
      </c>
      <c r="N11" s="275">
        <f>SUM(F12:M12)</f>
        <v>3.8947368421052629E-3</v>
      </c>
      <c r="O11" s="271">
        <v>0.30499999999999999</v>
      </c>
      <c r="P11" s="269">
        <v>0.30499999999999999</v>
      </c>
      <c r="Q11" s="271">
        <v>0.31</v>
      </c>
      <c r="R11" s="271">
        <f>SUM(O11*P11*Q11)</f>
        <v>2.8837749999999999E-2</v>
      </c>
      <c r="S11" s="294">
        <f t="shared" ref="S11:S73" si="2">SUM(R11-N11)/R11</f>
        <v>0.86494310956627118</v>
      </c>
      <c r="T11" s="260">
        <f>SUM(R11*S11)</f>
        <v>2.4943013157894735E-2</v>
      </c>
      <c r="U11" s="262">
        <f>ROUNDUP((R11*S11)*1000,2)</f>
        <v>24.950000000000003</v>
      </c>
      <c r="V11" s="299">
        <f>SUM(計算まとめ!$E$4)</f>
        <v>3.4999999999999997E-5</v>
      </c>
      <c r="W11" s="254">
        <f>SUM(V11*3600)</f>
        <v>0.126</v>
      </c>
      <c r="X11" s="309">
        <v>1</v>
      </c>
      <c r="Y11" s="314">
        <f>SUM(0.12*O11+0.985)</f>
        <v>1.0216000000000001</v>
      </c>
      <c r="Z11" s="314">
        <f>SUM(7.837*O11+0.82)</f>
        <v>3.2102849999999998</v>
      </c>
      <c r="AA11" s="314">
        <f>SUM(2.858*O11-0.283)</f>
        <v>0.58868999999999994</v>
      </c>
      <c r="AB11" s="258">
        <f>SUM(Y11*Q11*Q11+Z11*Q11+AA11)</f>
        <v>1.6820541099999999</v>
      </c>
      <c r="AC11" s="252">
        <f>SUM(W11*AB11*X11*0.81)</f>
        <v>0.17167044246660002</v>
      </c>
      <c r="AD11" s="244">
        <f>SUM(T11+AC11)</f>
        <v>0.19661345562449475</v>
      </c>
    </row>
    <row r="12" spans="1:31" ht="15" customHeight="1">
      <c r="A12" s="281"/>
      <c r="B12" s="284"/>
      <c r="C12" s="278"/>
      <c r="D12" s="278"/>
      <c r="E12" s="88" t="s">
        <v>137</v>
      </c>
      <c r="F12" s="81">
        <f t="shared" ref="F12:M12" si="3">SUM(F$8*F11)</f>
        <v>0</v>
      </c>
      <c r="G12" s="81">
        <f t="shared" si="3"/>
        <v>0</v>
      </c>
      <c r="H12" s="81">
        <f t="shared" si="3"/>
        <v>7.7894736842105256E-4</v>
      </c>
      <c r="I12" s="81">
        <f t="shared" si="3"/>
        <v>0</v>
      </c>
      <c r="J12" s="81">
        <f t="shared" si="3"/>
        <v>0</v>
      </c>
      <c r="K12" s="81">
        <f t="shared" si="3"/>
        <v>0</v>
      </c>
      <c r="L12" s="81">
        <f t="shared" si="3"/>
        <v>0</v>
      </c>
      <c r="M12" s="81">
        <f t="shared" si="3"/>
        <v>3.1157894736842102E-3</v>
      </c>
      <c r="N12" s="275"/>
      <c r="O12" s="271"/>
      <c r="P12" s="269"/>
      <c r="Q12" s="271"/>
      <c r="R12" s="271"/>
      <c r="S12" s="295"/>
      <c r="T12" s="261"/>
      <c r="U12" s="262"/>
      <c r="V12" s="299"/>
      <c r="W12" s="255"/>
      <c r="X12" s="310"/>
      <c r="Y12" s="314"/>
      <c r="Z12" s="314"/>
      <c r="AA12" s="314"/>
      <c r="AB12" s="259"/>
      <c r="AC12" s="253"/>
      <c r="AD12" s="246"/>
    </row>
    <row r="13" spans="1:31" ht="15" customHeight="1">
      <c r="A13" s="281"/>
      <c r="B13" s="284"/>
      <c r="C13" s="278">
        <v>3</v>
      </c>
      <c r="D13" s="278" t="s">
        <v>230</v>
      </c>
      <c r="E13" s="89" t="s">
        <v>15</v>
      </c>
      <c r="F13" s="63">
        <v>1</v>
      </c>
      <c r="G13" s="63">
        <v>1</v>
      </c>
      <c r="H13" s="63">
        <v>0</v>
      </c>
      <c r="I13" s="63">
        <v>0</v>
      </c>
      <c r="J13" s="63">
        <v>0</v>
      </c>
      <c r="K13" s="63">
        <v>0</v>
      </c>
      <c r="L13" s="63">
        <v>1</v>
      </c>
      <c r="M13" s="63">
        <v>5</v>
      </c>
      <c r="N13" s="275">
        <f>SUM(F14:M14)</f>
        <v>6.8105263157894735E-3</v>
      </c>
      <c r="O13" s="271">
        <v>0.30499999999999999</v>
      </c>
      <c r="P13" s="269">
        <v>0.57499999999999996</v>
      </c>
      <c r="Q13" s="271">
        <v>0.31</v>
      </c>
      <c r="R13" s="271">
        <f>SUM(O13*P13*Q13)</f>
        <v>5.4366249999999991E-2</v>
      </c>
      <c r="S13" s="294">
        <f t="shared" si="2"/>
        <v>0.8747287827321274</v>
      </c>
      <c r="T13" s="260">
        <f>SUM(R13*S13)</f>
        <v>4.7555723684210516E-2</v>
      </c>
      <c r="U13" s="262">
        <f>ROUNDUP((R13*S13)*1000,2)</f>
        <v>47.559999999999995</v>
      </c>
      <c r="V13" s="299">
        <f>SUM(計算まとめ!$E$4)</f>
        <v>3.4999999999999997E-5</v>
      </c>
      <c r="W13" s="254">
        <f>SUM(V13*3600)</f>
        <v>0.126</v>
      </c>
      <c r="X13" s="308">
        <v>1</v>
      </c>
      <c r="Y13" s="314">
        <f>SUM(3.297*P13+(1.971*O13+4.663))</f>
        <v>7.159930000000001</v>
      </c>
      <c r="Z13" s="258">
        <f>SUM((1.401*O13+0.684)*P13+(1.214*O13-0.834))</f>
        <v>0.17527037499999998</v>
      </c>
      <c r="AA13" s="314" t="s">
        <v>188</v>
      </c>
      <c r="AB13" s="258">
        <f>SUM(Y13*Q13+Z13)</f>
        <v>2.3948486750000004</v>
      </c>
      <c r="AC13" s="252">
        <f>SUM(W13*AB13*X13*0.81)</f>
        <v>0.24441825577050005</v>
      </c>
      <c r="AD13" s="244">
        <f>SUM(T13+AC13)</f>
        <v>0.2919739794547106</v>
      </c>
    </row>
    <row r="14" spans="1:31" ht="15" customHeight="1">
      <c r="A14" s="281"/>
      <c r="B14" s="284"/>
      <c r="C14" s="278"/>
      <c r="D14" s="278"/>
      <c r="E14" s="88" t="s">
        <v>137</v>
      </c>
      <c r="F14" s="81">
        <f t="shared" ref="F14:M14" si="4">SUM(F$8*F13)</f>
        <v>4.9473684210526319E-4</v>
      </c>
      <c r="G14" s="81">
        <f t="shared" si="4"/>
        <v>1.0210526315789475E-3</v>
      </c>
      <c r="H14" s="81">
        <f t="shared" si="4"/>
        <v>0</v>
      </c>
      <c r="I14" s="81">
        <f t="shared" si="4"/>
        <v>0</v>
      </c>
      <c r="J14" s="81">
        <f t="shared" si="4"/>
        <v>0</v>
      </c>
      <c r="K14" s="81">
        <f t="shared" si="4"/>
        <v>0</v>
      </c>
      <c r="L14" s="81">
        <f t="shared" si="4"/>
        <v>1.4000000000000002E-3</v>
      </c>
      <c r="M14" s="81">
        <f t="shared" si="4"/>
        <v>3.8947368421052629E-3</v>
      </c>
      <c r="N14" s="275"/>
      <c r="O14" s="271"/>
      <c r="P14" s="269"/>
      <c r="Q14" s="271"/>
      <c r="R14" s="271"/>
      <c r="S14" s="295"/>
      <c r="T14" s="261"/>
      <c r="U14" s="262"/>
      <c r="V14" s="299"/>
      <c r="W14" s="255"/>
      <c r="X14" s="310"/>
      <c r="Y14" s="314"/>
      <c r="Z14" s="259"/>
      <c r="AA14" s="314"/>
      <c r="AB14" s="259"/>
      <c r="AC14" s="253"/>
      <c r="AD14" s="246"/>
    </row>
    <row r="15" spans="1:31" ht="15" customHeight="1">
      <c r="A15" s="281"/>
      <c r="B15" s="284"/>
      <c r="C15" s="278">
        <v>4</v>
      </c>
      <c r="D15" s="278" t="s">
        <v>231</v>
      </c>
      <c r="E15" s="89" t="s">
        <v>15</v>
      </c>
      <c r="F15" s="63">
        <v>1</v>
      </c>
      <c r="G15" s="63">
        <v>0</v>
      </c>
      <c r="H15" s="63">
        <v>1</v>
      </c>
      <c r="I15" s="63">
        <v>0</v>
      </c>
      <c r="J15" s="63">
        <v>0</v>
      </c>
      <c r="K15" s="63">
        <v>0</v>
      </c>
      <c r="L15" s="63">
        <v>1</v>
      </c>
      <c r="M15" s="63">
        <v>5</v>
      </c>
      <c r="N15" s="275">
        <f>SUM(F16:M16)</f>
        <v>6.5684210526315793E-3</v>
      </c>
      <c r="O15" s="271">
        <v>0.30499999999999999</v>
      </c>
      <c r="P15" s="269">
        <v>0.57499999999999996</v>
      </c>
      <c r="Q15" s="271">
        <v>0.31</v>
      </c>
      <c r="R15" s="271">
        <f>SUM(O15*P15*Q15)</f>
        <v>5.4366249999999991E-2</v>
      </c>
      <c r="S15" s="294">
        <f t="shared" si="2"/>
        <v>0.87918200993021256</v>
      </c>
      <c r="T15" s="260">
        <f>SUM(R15*S15)</f>
        <v>4.7797828947368413E-2</v>
      </c>
      <c r="U15" s="262">
        <f>ROUNDUP((R15*S15)*1000,2)</f>
        <v>47.8</v>
      </c>
      <c r="V15" s="299">
        <f>SUM(計算まとめ!$E$4)</f>
        <v>3.4999999999999997E-5</v>
      </c>
      <c r="W15" s="254">
        <f>SUM(V15*3600)</f>
        <v>0.126</v>
      </c>
      <c r="X15" s="308">
        <v>1</v>
      </c>
      <c r="Y15" s="314">
        <f>SUM(3.297*P15+(1.971*O15+4.663))</f>
        <v>7.159930000000001</v>
      </c>
      <c r="Z15" s="258">
        <f>SUM((1.401*O15+0.684)*P15+(1.214*O15-0.834))</f>
        <v>0.17527037499999998</v>
      </c>
      <c r="AA15" s="314" t="s">
        <v>188</v>
      </c>
      <c r="AB15" s="258">
        <f>SUM(Y15*Q15+Z15)</f>
        <v>2.3948486750000004</v>
      </c>
      <c r="AC15" s="252">
        <f>SUM(W15*AB15*X15*0.81)</f>
        <v>0.24441825577050005</v>
      </c>
      <c r="AD15" s="244">
        <f>SUM(T15+AC15)</f>
        <v>0.29221608471786847</v>
      </c>
    </row>
    <row r="16" spans="1:31" ht="15" customHeight="1">
      <c r="A16" s="281"/>
      <c r="B16" s="284"/>
      <c r="C16" s="278"/>
      <c r="D16" s="278"/>
      <c r="E16" s="88" t="s">
        <v>137</v>
      </c>
      <c r="F16" s="81">
        <f t="shared" ref="F16:M16" si="5">SUM(F$8*F15)</f>
        <v>4.9473684210526319E-4</v>
      </c>
      <c r="G16" s="81">
        <f t="shared" si="5"/>
        <v>0</v>
      </c>
      <c r="H16" s="81">
        <f t="shared" si="5"/>
        <v>7.7894736842105256E-4</v>
      </c>
      <c r="I16" s="81">
        <f t="shared" si="5"/>
        <v>0</v>
      </c>
      <c r="J16" s="81">
        <f t="shared" si="5"/>
        <v>0</v>
      </c>
      <c r="K16" s="81">
        <f t="shared" si="5"/>
        <v>0</v>
      </c>
      <c r="L16" s="81">
        <f t="shared" si="5"/>
        <v>1.4000000000000002E-3</v>
      </c>
      <c r="M16" s="81">
        <f t="shared" si="5"/>
        <v>3.8947368421052629E-3</v>
      </c>
      <c r="N16" s="275"/>
      <c r="O16" s="271"/>
      <c r="P16" s="269"/>
      <c r="Q16" s="271"/>
      <c r="R16" s="271"/>
      <c r="S16" s="295"/>
      <c r="T16" s="261"/>
      <c r="U16" s="262"/>
      <c r="V16" s="299"/>
      <c r="W16" s="255"/>
      <c r="X16" s="310"/>
      <c r="Y16" s="314"/>
      <c r="Z16" s="259"/>
      <c r="AA16" s="314"/>
      <c r="AB16" s="259"/>
      <c r="AC16" s="253"/>
      <c r="AD16" s="246"/>
    </row>
    <row r="17" spans="1:30" s="72" customFormat="1" ht="15" customHeight="1">
      <c r="A17" s="281"/>
      <c r="B17" s="284"/>
      <c r="C17" s="278">
        <v>5</v>
      </c>
      <c r="D17" s="278" t="s">
        <v>204</v>
      </c>
      <c r="E17" s="89" t="s">
        <v>15</v>
      </c>
      <c r="F17" s="63">
        <v>2</v>
      </c>
      <c r="G17" s="63">
        <v>1</v>
      </c>
      <c r="H17" s="63">
        <v>0</v>
      </c>
      <c r="I17" s="63">
        <v>0</v>
      </c>
      <c r="J17" s="63">
        <v>0</v>
      </c>
      <c r="K17" s="63">
        <v>0</v>
      </c>
      <c r="L17" s="63">
        <v>2</v>
      </c>
      <c r="M17" s="63">
        <v>6</v>
      </c>
      <c r="N17" s="275">
        <f>SUM(F18:M18)</f>
        <v>9.4842105263157894E-3</v>
      </c>
      <c r="O17" s="271">
        <v>0.30499999999999999</v>
      </c>
      <c r="P17" s="269">
        <v>0.84499999999999997</v>
      </c>
      <c r="Q17" s="271">
        <v>0.31</v>
      </c>
      <c r="R17" s="271">
        <f>SUM(O17*P17*Q17)</f>
        <v>7.989475E-2</v>
      </c>
      <c r="S17" s="294">
        <f t="shared" si="2"/>
        <v>0.88129119214571938</v>
      </c>
      <c r="T17" s="260">
        <f>SUM(R17*S17)</f>
        <v>7.0410539473684211E-2</v>
      </c>
      <c r="U17" s="262">
        <f>ROUNDUP((R17*S17)*1000,2)</f>
        <v>70.42</v>
      </c>
      <c r="V17" s="299">
        <f>SUM(計算まとめ!$E$4)</f>
        <v>3.4999999999999997E-5</v>
      </c>
      <c r="W17" s="254">
        <f>SUM(V17*3600)</f>
        <v>0.126</v>
      </c>
      <c r="X17" s="308">
        <v>1</v>
      </c>
      <c r="Y17" s="314">
        <f>SUM(3.297*P17+(1.971*O17+4.663))</f>
        <v>8.0501199999999997</v>
      </c>
      <c r="Z17" s="258">
        <f>SUM((1.401*O17+0.684)*P17+(1.214*O17-0.834))</f>
        <v>0.47532272499999995</v>
      </c>
      <c r="AA17" s="314" t="s">
        <v>188</v>
      </c>
      <c r="AB17" s="258">
        <f>SUM(Y17*Q17+Z17)</f>
        <v>2.9708599249999996</v>
      </c>
      <c r="AC17" s="252">
        <f>SUM(W17*AB17*X17*0.81)</f>
        <v>0.30320596394549998</v>
      </c>
      <c r="AD17" s="244">
        <f>SUM(T17+AC17)</f>
        <v>0.37361650341918418</v>
      </c>
    </row>
    <row r="18" spans="1:30" ht="15" customHeight="1">
      <c r="A18" s="281"/>
      <c r="B18" s="284"/>
      <c r="C18" s="278"/>
      <c r="D18" s="278"/>
      <c r="E18" s="88" t="s">
        <v>137</v>
      </c>
      <c r="F18" s="81">
        <f t="shared" ref="F18:M18" si="6">SUM(F$8*F17)</f>
        <v>9.8947368421052639E-4</v>
      </c>
      <c r="G18" s="81">
        <f t="shared" si="6"/>
        <v>1.0210526315789475E-3</v>
      </c>
      <c r="H18" s="81">
        <f t="shared" si="6"/>
        <v>0</v>
      </c>
      <c r="I18" s="81">
        <f t="shared" si="6"/>
        <v>0</v>
      </c>
      <c r="J18" s="81">
        <f t="shared" si="6"/>
        <v>0</v>
      </c>
      <c r="K18" s="81">
        <f t="shared" si="6"/>
        <v>0</v>
      </c>
      <c r="L18" s="81">
        <f t="shared" si="6"/>
        <v>2.8000000000000004E-3</v>
      </c>
      <c r="M18" s="81">
        <f t="shared" si="6"/>
        <v>4.6736842105263151E-3</v>
      </c>
      <c r="N18" s="275"/>
      <c r="O18" s="271"/>
      <c r="P18" s="269"/>
      <c r="Q18" s="271"/>
      <c r="R18" s="271"/>
      <c r="S18" s="295"/>
      <c r="T18" s="261"/>
      <c r="U18" s="262"/>
      <c r="V18" s="299"/>
      <c r="W18" s="255"/>
      <c r="X18" s="310"/>
      <c r="Y18" s="314"/>
      <c r="Z18" s="259"/>
      <c r="AA18" s="314"/>
      <c r="AB18" s="259"/>
      <c r="AC18" s="253"/>
      <c r="AD18" s="246"/>
    </row>
    <row r="19" spans="1:30" ht="15" customHeight="1">
      <c r="A19" s="281"/>
      <c r="B19" s="284"/>
      <c r="C19" s="278">
        <v>6</v>
      </c>
      <c r="D19" s="278" t="s">
        <v>232</v>
      </c>
      <c r="E19" s="89" t="s">
        <v>15</v>
      </c>
      <c r="F19" s="63">
        <v>2</v>
      </c>
      <c r="G19" s="63">
        <v>0</v>
      </c>
      <c r="H19" s="63">
        <v>1</v>
      </c>
      <c r="I19" s="63">
        <v>0</v>
      </c>
      <c r="J19" s="63">
        <v>0</v>
      </c>
      <c r="K19" s="63">
        <v>0</v>
      </c>
      <c r="L19" s="63">
        <v>2</v>
      </c>
      <c r="M19" s="63">
        <v>6</v>
      </c>
      <c r="N19" s="275">
        <f>SUM(F20:M20)</f>
        <v>9.2421052631578952E-3</v>
      </c>
      <c r="O19" s="271">
        <v>0.30499999999999999</v>
      </c>
      <c r="P19" s="269">
        <v>0.84499999999999997</v>
      </c>
      <c r="Q19" s="271">
        <v>0.31</v>
      </c>
      <c r="R19" s="271">
        <f>SUM(O19*P19*Q19)</f>
        <v>7.989475E-2</v>
      </c>
      <c r="S19" s="294">
        <f t="shared" si="2"/>
        <v>0.88432149467696064</v>
      </c>
      <c r="T19" s="260">
        <f>SUM(R19*S19)</f>
        <v>7.0652644736842102E-2</v>
      </c>
      <c r="U19" s="262">
        <f>ROUNDUP((R19*S19)*1000,2)</f>
        <v>70.660000000000011</v>
      </c>
      <c r="V19" s="299">
        <f>SUM(計算まとめ!$E$4)</f>
        <v>3.4999999999999997E-5</v>
      </c>
      <c r="W19" s="254">
        <f>SUM(V19*3600)</f>
        <v>0.126</v>
      </c>
      <c r="X19" s="308">
        <v>1</v>
      </c>
      <c r="Y19" s="314">
        <f>SUM(3.297*P19+(1.971*O19+4.663))</f>
        <v>8.0501199999999997</v>
      </c>
      <c r="Z19" s="258">
        <f>SUM((1.401*O19+0.684)*P19+(1.214*O19-0.834))</f>
        <v>0.47532272499999995</v>
      </c>
      <c r="AA19" s="314" t="s">
        <v>188</v>
      </c>
      <c r="AB19" s="258">
        <f>SUM(Y19*Q19+Z19)</f>
        <v>2.9708599249999996</v>
      </c>
      <c r="AC19" s="252">
        <f>SUM(W19*AB19*X19*0.81)</f>
        <v>0.30320596394549998</v>
      </c>
      <c r="AD19" s="244">
        <f>SUM(T19+AC19)</f>
        <v>0.37385860868234211</v>
      </c>
    </row>
    <row r="20" spans="1:30" ht="15" customHeight="1">
      <c r="A20" s="281"/>
      <c r="B20" s="284"/>
      <c r="C20" s="278"/>
      <c r="D20" s="278"/>
      <c r="E20" s="88" t="s">
        <v>137</v>
      </c>
      <c r="F20" s="81">
        <f t="shared" ref="F20:M20" si="7">SUM(F$8*F19)</f>
        <v>9.8947368421052639E-4</v>
      </c>
      <c r="G20" s="81">
        <f t="shared" si="7"/>
        <v>0</v>
      </c>
      <c r="H20" s="81">
        <f t="shared" si="7"/>
        <v>7.7894736842105256E-4</v>
      </c>
      <c r="I20" s="81">
        <f t="shared" si="7"/>
        <v>0</v>
      </c>
      <c r="J20" s="81">
        <f t="shared" si="7"/>
        <v>0</v>
      </c>
      <c r="K20" s="81">
        <f t="shared" si="7"/>
        <v>0</v>
      </c>
      <c r="L20" s="81">
        <f t="shared" si="7"/>
        <v>2.8000000000000004E-3</v>
      </c>
      <c r="M20" s="81">
        <f t="shared" si="7"/>
        <v>4.6736842105263151E-3</v>
      </c>
      <c r="N20" s="275"/>
      <c r="O20" s="271"/>
      <c r="P20" s="269"/>
      <c r="Q20" s="271"/>
      <c r="R20" s="271"/>
      <c r="S20" s="295"/>
      <c r="T20" s="261"/>
      <c r="U20" s="262"/>
      <c r="V20" s="299"/>
      <c r="W20" s="255"/>
      <c r="X20" s="310"/>
      <c r="Y20" s="314"/>
      <c r="Z20" s="259"/>
      <c r="AA20" s="314"/>
      <c r="AB20" s="259"/>
      <c r="AC20" s="253"/>
      <c r="AD20" s="246"/>
    </row>
    <row r="21" spans="1:30" ht="15" customHeight="1">
      <c r="A21" s="281"/>
      <c r="B21" s="284"/>
      <c r="C21" s="278">
        <v>7</v>
      </c>
      <c r="D21" s="278" t="s">
        <v>205</v>
      </c>
      <c r="E21" s="89" t="s">
        <v>15</v>
      </c>
      <c r="F21" s="63">
        <v>3</v>
      </c>
      <c r="G21" s="63">
        <v>1</v>
      </c>
      <c r="H21" s="63">
        <v>0</v>
      </c>
      <c r="I21" s="63">
        <v>0</v>
      </c>
      <c r="J21" s="63">
        <v>0</v>
      </c>
      <c r="K21" s="63">
        <v>0</v>
      </c>
      <c r="L21" s="63">
        <v>3</v>
      </c>
      <c r="M21" s="63">
        <v>7</v>
      </c>
      <c r="N21" s="275">
        <f>SUM(F22:M22)</f>
        <v>1.2157894736842105E-2</v>
      </c>
      <c r="O21" s="271">
        <v>0.30499999999999999</v>
      </c>
      <c r="P21" s="269">
        <v>1.115</v>
      </c>
      <c r="Q21" s="271">
        <v>0.31</v>
      </c>
      <c r="R21" s="271">
        <f>SUM(O21*P21*Q21)</f>
        <v>0.10542325000000001</v>
      </c>
      <c r="S21" s="294">
        <f t="shared" si="2"/>
        <v>0.88467539430967934</v>
      </c>
      <c r="T21" s="260">
        <f>SUM(R21*S21)</f>
        <v>9.3265355263157906E-2</v>
      </c>
      <c r="U21" s="262">
        <f>ROUNDUP((R21*S21)*1000,2)</f>
        <v>93.27000000000001</v>
      </c>
      <c r="V21" s="299">
        <f>SUM(計算まとめ!$E$4)</f>
        <v>3.4999999999999997E-5</v>
      </c>
      <c r="W21" s="254">
        <f>SUM(V21*3600)</f>
        <v>0.126</v>
      </c>
      <c r="X21" s="308">
        <v>1</v>
      </c>
      <c r="Y21" s="314">
        <f>SUM(3.297*P21+(1.971*O21+4.663))</f>
        <v>8.9403100000000002</v>
      </c>
      <c r="Z21" s="258">
        <f>SUM((1.401*O21+0.684)*P21+(1.214*O21-0.834))</f>
        <v>0.77537507499999991</v>
      </c>
      <c r="AA21" s="314" t="s">
        <v>188</v>
      </c>
      <c r="AB21" s="258">
        <f>SUM(Y21*Q21+Z21)</f>
        <v>3.5468711750000002</v>
      </c>
      <c r="AC21" s="252">
        <f>SUM(W21*AB21*X21*0.81)</f>
        <v>0.36199367212050004</v>
      </c>
      <c r="AD21" s="244">
        <f>SUM(T21+AC21)</f>
        <v>0.45525902738365798</v>
      </c>
    </row>
    <row r="22" spans="1:30" ht="15" customHeight="1">
      <c r="A22" s="281"/>
      <c r="B22" s="284"/>
      <c r="C22" s="278"/>
      <c r="D22" s="278"/>
      <c r="E22" s="88" t="s">
        <v>137</v>
      </c>
      <c r="F22" s="81">
        <f t="shared" ref="F22:M22" si="8">SUM(F$8*F21)</f>
        <v>1.4842105263157897E-3</v>
      </c>
      <c r="G22" s="81">
        <f t="shared" si="8"/>
        <v>1.0210526315789475E-3</v>
      </c>
      <c r="H22" s="81">
        <f t="shared" si="8"/>
        <v>0</v>
      </c>
      <c r="I22" s="81">
        <f t="shared" si="8"/>
        <v>0</v>
      </c>
      <c r="J22" s="81">
        <f t="shared" si="8"/>
        <v>0</v>
      </c>
      <c r="K22" s="81">
        <f t="shared" si="8"/>
        <v>0</v>
      </c>
      <c r="L22" s="81">
        <f t="shared" si="8"/>
        <v>4.2000000000000006E-3</v>
      </c>
      <c r="M22" s="81">
        <f t="shared" si="8"/>
        <v>5.4526315789473678E-3</v>
      </c>
      <c r="N22" s="275"/>
      <c r="O22" s="271"/>
      <c r="P22" s="269"/>
      <c r="Q22" s="271"/>
      <c r="R22" s="271"/>
      <c r="S22" s="295"/>
      <c r="T22" s="261"/>
      <c r="U22" s="262"/>
      <c r="V22" s="299"/>
      <c r="W22" s="255"/>
      <c r="X22" s="310"/>
      <c r="Y22" s="314"/>
      <c r="Z22" s="259"/>
      <c r="AA22" s="314"/>
      <c r="AB22" s="259"/>
      <c r="AC22" s="253"/>
      <c r="AD22" s="246"/>
    </row>
    <row r="23" spans="1:30" ht="15" customHeight="1">
      <c r="A23" s="281"/>
      <c r="B23" s="284"/>
      <c r="C23" s="278">
        <v>8</v>
      </c>
      <c r="D23" s="278" t="s">
        <v>233</v>
      </c>
      <c r="E23" s="89" t="s">
        <v>15</v>
      </c>
      <c r="F23" s="63">
        <v>3</v>
      </c>
      <c r="G23" s="63">
        <v>0</v>
      </c>
      <c r="H23" s="63">
        <v>1</v>
      </c>
      <c r="I23" s="63">
        <v>0</v>
      </c>
      <c r="J23" s="63">
        <v>0</v>
      </c>
      <c r="K23" s="63">
        <v>0</v>
      </c>
      <c r="L23" s="63">
        <v>3</v>
      </c>
      <c r="M23" s="63">
        <v>7</v>
      </c>
      <c r="N23" s="275">
        <f>SUM(F24:M24)</f>
        <v>1.1915789473684209E-2</v>
      </c>
      <c r="O23" s="271">
        <v>0.30499999999999999</v>
      </c>
      <c r="P23" s="269">
        <v>1.115</v>
      </c>
      <c r="Q23" s="271">
        <v>0.31</v>
      </c>
      <c r="R23" s="271">
        <f>SUM(O23*P23*Q23)</f>
        <v>0.10542325000000001</v>
      </c>
      <c r="S23" s="294">
        <f t="shared" si="2"/>
        <v>0.88697190160914019</v>
      </c>
      <c r="T23" s="260">
        <f>SUM(R23*S23)</f>
        <v>9.3507460526315797E-2</v>
      </c>
      <c r="U23" s="262">
        <f>ROUNDUP((R23*S23)*1000,2)</f>
        <v>93.51</v>
      </c>
      <c r="V23" s="299">
        <f>SUM(計算まとめ!$E$4)</f>
        <v>3.4999999999999997E-5</v>
      </c>
      <c r="W23" s="254">
        <f>SUM(V23*3600)</f>
        <v>0.126</v>
      </c>
      <c r="X23" s="308">
        <v>1</v>
      </c>
      <c r="Y23" s="314">
        <f>SUM(3.297*P23+(1.971*O23+4.663))</f>
        <v>8.9403100000000002</v>
      </c>
      <c r="Z23" s="258">
        <f>SUM((1.401*O23+0.684)*P23+(1.214*O23-0.834))</f>
        <v>0.77537507499999991</v>
      </c>
      <c r="AA23" s="314" t="s">
        <v>188</v>
      </c>
      <c r="AB23" s="258">
        <f>SUM(Y23*Q23+Z23)</f>
        <v>3.5468711750000002</v>
      </c>
      <c r="AC23" s="252">
        <f>SUM(W23*AB23*X23*0.81)</f>
        <v>0.36199367212050004</v>
      </c>
      <c r="AD23" s="244">
        <f>SUM(T23+AC23)</f>
        <v>0.45550113264681585</v>
      </c>
    </row>
    <row r="24" spans="1:30" ht="15" customHeight="1">
      <c r="A24" s="281"/>
      <c r="B24" s="284"/>
      <c r="C24" s="278"/>
      <c r="D24" s="278"/>
      <c r="E24" s="88" t="s">
        <v>137</v>
      </c>
      <c r="F24" s="81">
        <f t="shared" ref="F24:M24" si="9">SUM(F$8*F23)</f>
        <v>1.4842105263157897E-3</v>
      </c>
      <c r="G24" s="81">
        <f t="shared" si="9"/>
        <v>0</v>
      </c>
      <c r="H24" s="81">
        <f t="shared" si="9"/>
        <v>7.7894736842105256E-4</v>
      </c>
      <c r="I24" s="81">
        <f t="shared" si="9"/>
        <v>0</v>
      </c>
      <c r="J24" s="81">
        <f t="shared" si="9"/>
        <v>0</v>
      </c>
      <c r="K24" s="81">
        <f t="shared" si="9"/>
        <v>0</v>
      </c>
      <c r="L24" s="81">
        <f t="shared" si="9"/>
        <v>4.2000000000000006E-3</v>
      </c>
      <c r="M24" s="81">
        <f t="shared" si="9"/>
        <v>5.4526315789473678E-3</v>
      </c>
      <c r="N24" s="275"/>
      <c r="O24" s="271"/>
      <c r="P24" s="269"/>
      <c r="Q24" s="271"/>
      <c r="R24" s="271"/>
      <c r="S24" s="295"/>
      <c r="T24" s="261"/>
      <c r="U24" s="262"/>
      <c r="V24" s="299"/>
      <c r="W24" s="255"/>
      <c r="X24" s="310"/>
      <c r="Y24" s="314"/>
      <c r="Z24" s="259"/>
      <c r="AA24" s="314"/>
      <c r="AB24" s="259"/>
      <c r="AC24" s="253"/>
      <c r="AD24" s="246"/>
    </row>
    <row r="25" spans="1:30" s="72" customFormat="1" ht="15" customHeight="1">
      <c r="A25" s="281"/>
      <c r="B25" s="284"/>
      <c r="C25" s="278">
        <v>9</v>
      </c>
      <c r="D25" s="278" t="s">
        <v>206</v>
      </c>
      <c r="E25" s="89" t="s">
        <v>15</v>
      </c>
      <c r="F25" s="63">
        <v>3</v>
      </c>
      <c r="G25" s="63">
        <v>1</v>
      </c>
      <c r="H25" s="63">
        <v>0</v>
      </c>
      <c r="I25" s="63">
        <v>0</v>
      </c>
      <c r="J25" s="63">
        <v>0</v>
      </c>
      <c r="K25" s="63">
        <v>0</v>
      </c>
      <c r="L25" s="63">
        <v>3</v>
      </c>
      <c r="M25" s="63">
        <v>6</v>
      </c>
      <c r="N25" s="275">
        <f>SUM(F26:M26)</f>
        <v>1.1378947368421053E-2</v>
      </c>
      <c r="O25" s="271">
        <v>0.57499999999999996</v>
      </c>
      <c r="P25" s="269">
        <v>0.57499999999999996</v>
      </c>
      <c r="Q25" s="271">
        <v>0.31</v>
      </c>
      <c r="R25" s="271">
        <f>SUM(O25*P25*Q25)</f>
        <v>0.10249374999999998</v>
      </c>
      <c r="S25" s="294">
        <f t="shared" si="2"/>
        <v>0.88897910976599981</v>
      </c>
      <c r="T25" s="260">
        <f>SUM(R25*S25)</f>
        <v>9.1114802631578923E-2</v>
      </c>
      <c r="U25" s="262">
        <f>ROUNDUP((R25*S25)*1000,2)</f>
        <v>91.12</v>
      </c>
      <c r="V25" s="299">
        <f>SUM(計算まとめ!$E$4)</f>
        <v>3.4999999999999997E-5</v>
      </c>
      <c r="W25" s="254">
        <f>SUM(V25*3600)</f>
        <v>0.126</v>
      </c>
      <c r="X25" s="308">
        <v>1</v>
      </c>
      <c r="Y25" s="314">
        <f>SUM(0.12*O25+0.985)</f>
        <v>1.054</v>
      </c>
      <c r="Z25" s="314">
        <f>SUM(7.837*O25+0.82)</f>
        <v>5.3262749999999999</v>
      </c>
      <c r="AA25" s="314">
        <f>SUM(2.858*O25-0.283)</f>
        <v>1.3603499999999999</v>
      </c>
      <c r="AB25" s="258">
        <f>SUM(Y25*Q25*Q25+Z25*Q25+AA25)</f>
        <v>3.11278465</v>
      </c>
      <c r="AC25" s="252">
        <f>SUM(W25*AB25*X25*0.81)</f>
        <v>0.31769080137900002</v>
      </c>
      <c r="AD25" s="244">
        <f>SUM(T25+AC25)</f>
        <v>0.40880560401057897</v>
      </c>
    </row>
    <row r="26" spans="1:30" ht="15" customHeight="1">
      <c r="A26" s="281"/>
      <c r="B26" s="284"/>
      <c r="C26" s="278"/>
      <c r="D26" s="278"/>
      <c r="E26" s="88" t="s">
        <v>137</v>
      </c>
      <c r="F26" s="81">
        <f t="shared" ref="F26:M26" si="10">SUM(F$8*F25)</f>
        <v>1.4842105263157897E-3</v>
      </c>
      <c r="G26" s="81">
        <f t="shared" si="10"/>
        <v>1.0210526315789475E-3</v>
      </c>
      <c r="H26" s="81">
        <f t="shared" si="10"/>
        <v>0</v>
      </c>
      <c r="I26" s="81">
        <f t="shared" si="10"/>
        <v>0</v>
      </c>
      <c r="J26" s="81">
        <f t="shared" si="10"/>
        <v>0</v>
      </c>
      <c r="K26" s="81">
        <f t="shared" si="10"/>
        <v>0</v>
      </c>
      <c r="L26" s="81">
        <f t="shared" si="10"/>
        <v>4.2000000000000006E-3</v>
      </c>
      <c r="M26" s="81">
        <f t="shared" si="10"/>
        <v>4.6736842105263151E-3</v>
      </c>
      <c r="N26" s="275"/>
      <c r="O26" s="271"/>
      <c r="P26" s="269"/>
      <c r="Q26" s="271"/>
      <c r="R26" s="271"/>
      <c r="S26" s="295"/>
      <c r="T26" s="261"/>
      <c r="U26" s="262"/>
      <c r="V26" s="299"/>
      <c r="W26" s="255"/>
      <c r="X26" s="310"/>
      <c r="Y26" s="314"/>
      <c r="Z26" s="314"/>
      <c r="AA26" s="314"/>
      <c r="AB26" s="259"/>
      <c r="AC26" s="253"/>
      <c r="AD26" s="246"/>
    </row>
    <row r="27" spans="1:30" ht="15" customHeight="1">
      <c r="A27" s="281"/>
      <c r="B27" s="284"/>
      <c r="C27" s="278">
        <v>10</v>
      </c>
      <c r="D27" s="278" t="s">
        <v>234</v>
      </c>
      <c r="E27" s="89" t="s">
        <v>15</v>
      </c>
      <c r="F27" s="63">
        <v>3</v>
      </c>
      <c r="G27" s="63">
        <v>0</v>
      </c>
      <c r="H27" s="63">
        <v>1</v>
      </c>
      <c r="I27" s="63">
        <v>0</v>
      </c>
      <c r="J27" s="63">
        <v>0</v>
      </c>
      <c r="K27" s="63">
        <v>0</v>
      </c>
      <c r="L27" s="63">
        <v>3</v>
      </c>
      <c r="M27" s="63">
        <v>6</v>
      </c>
      <c r="N27" s="275">
        <f>SUM(F28:M28)</f>
        <v>1.1136842105263157E-2</v>
      </c>
      <c r="O27" s="271">
        <v>0.57499999999999996</v>
      </c>
      <c r="P27" s="269">
        <v>0.57499999999999996</v>
      </c>
      <c r="Q27" s="271">
        <v>0.31</v>
      </c>
      <c r="R27" s="271">
        <f>SUM(O27*P27*Q27)</f>
        <v>0.10249374999999998</v>
      </c>
      <c r="S27" s="294">
        <f t="shared" si="2"/>
        <v>0.89134125636672323</v>
      </c>
      <c r="T27" s="260">
        <f>SUM(R27*S27)</f>
        <v>9.1356907894736827E-2</v>
      </c>
      <c r="U27" s="262">
        <f>ROUNDUP((R27*S27)*1000,2)</f>
        <v>91.36</v>
      </c>
      <c r="V27" s="299">
        <f>SUM(計算まとめ!$E$4)</f>
        <v>3.4999999999999997E-5</v>
      </c>
      <c r="W27" s="254">
        <f>SUM(V27*3600)</f>
        <v>0.126</v>
      </c>
      <c r="X27" s="308">
        <v>1</v>
      </c>
      <c r="Y27" s="314">
        <f>SUM(0.12*O27+0.985)</f>
        <v>1.054</v>
      </c>
      <c r="Z27" s="314">
        <f>SUM(7.837*O27+0.82)</f>
        <v>5.3262749999999999</v>
      </c>
      <c r="AA27" s="314">
        <f>SUM(2.858*O27-0.283)</f>
        <v>1.3603499999999999</v>
      </c>
      <c r="AB27" s="258">
        <f>SUM(Y27*Q27*Q27+Z27*Q27+AA27)</f>
        <v>3.11278465</v>
      </c>
      <c r="AC27" s="252">
        <f>SUM(W27*AB27*X27*0.81)</f>
        <v>0.31769080137900002</v>
      </c>
      <c r="AD27" s="244">
        <f>SUM(T27+AC27)</f>
        <v>0.40904770927373685</v>
      </c>
    </row>
    <row r="28" spans="1:30" ht="15" customHeight="1">
      <c r="A28" s="281"/>
      <c r="B28" s="284"/>
      <c r="C28" s="278"/>
      <c r="D28" s="278"/>
      <c r="E28" s="88" t="s">
        <v>137</v>
      </c>
      <c r="F28" s="81">
        <f t="shared" ref="F28:M28" si="11">SUM(F$8*F27)</f>
        <v>1.4842105263157897E-3</v>
      </c>
      <c r="G28" s="81">
        <f t="shared" si="11"/>
        <v>0</v>
      </c>
      <c r="H28" s="81">
        <f t="shared" si="11"/>
        <v>7.7894736842105256E-4</v>
      </c>
      <c r="I28" s="81">
        <f t="shared" si="11"/>
        <v>0</v>
      </c>
      <c r="J28" s="81">
        <f t="shared" si="11"/>
        <v>0</v>
      </c>
      <c r="K28" s="81">
        <f t="shared" si="11"/>
        <v>0</v>
      </c>
      <c r="L28" s="81">
        <f t="shared" si="11"/>
        <v>4.2000000000000006E-3</v>
      </c>
      <c r="M28" s="81">
        <f t="shared" si="11"/>
        <v>4.6736842105263151E-3</v>
      </c>
      <c r="N28" s="275"/>
      <c r="O28" s="271"/>
      <c r="P28" s="269"/>
      <c r="Q28" s="271"/>
      <c r="R28" s="271"/>
      <c r="S28" s="295"/>
      <c r="T28" s="261"/>
      <c r="U28" s="262"/>
      <c r="V28" s="299"/>
      <c r="W28" s="255"/>
      <c r="X28" s="310"/>
      <c r="Y28" s="314"/>
      <c r="Z28" s="314"/>
      <c r="AA28" s="314"/>
      <c r="AB28" s="259"/>
      <c r="AC28" s="253"/>
      <c r="AD28" s="246"/>
    </row>
    <row r="29" spans="1:30" ht="15" customHeight="1">
      <c r="A29" s="281"/>
      <c r="B29" s="284"/>
      <c r="C29" s="278">
        <v>11</v>
      </c>
      <c r="D29" s="278" t="s">
        <v>207</v>
      </c>
      <c r="E29" s="89" t="s">
        <v>15</v>
      </c>
      <c r="F29" s="63">
        <v>5</v>
      </c>
      <c r="G29" s="63">
        <v>1</v>
      </c>
      <c r="H29" s="63">
        <v>0</v>
      </c>
      <c r="I29" s="63">
        <v>0</v>
      </c>
      <c r="J29" s="63">
        <v>0</v>
      </c>
      <c r="K29" s="63">
        <v>0</v>
      </c>
      <c r="L29" s="63">
        <v>5</v>
      </c>
      <c r="M29" s="63">
        <v>7</v>
      </c>
      <c r="N29" s="275">
        <f>SUM(F30:M30)</f>
        <v>1.5947368421052634E-2</v>
      </c>
      <c r="O29" s="271">
        <v>0.57499999999999996</v>
      </c>
      <c r="P29" s="269">
        <v>0.84499999999999997</v>
      </c>
      <c r="Q29" s="271">
        <v>0.31</v>
      </c>
      <c r="R29" s="271">
        <f>SUM(O29*P29*Q29)</f>
        <v>0.15062124999999998</v>
      </c>
      <c r="S29" s="294">
        <f t="shared" si="2"/>
        <v>0.89412271893207218</v>
      </c>
      <c r="T29" s="260">
        <f>SUM(R29*S29)</f>
        <v>0.13467388157894736</v>
      </c>
      <c r="U29" s="262">
        <f>ROUNDUP((R29*S29)*1000,2)</f>
        <v>134.67999999999998</v>
      </c>
      <c r="V29" s="299">
        <f>SUM(計算まとめ!$E$4)</f>
        <v>3.4999999999999997E-5</v>
      </c>
      <c r="W29" s="254">
        <f>SUM(V29*3600)</f>
        <v>0.126</v>
      </c>
      <c r="X29" s="308">
        <v>1</v>
      </c>
      <c r="Y29" s="314">
        <f>SUM(3.297*P29+(1.971*O29+4.663))</f>
        <v>8.5822900000000004</v>
      </c>
      <c r="Z29" s="258">
        <f>SUM((1.401*O29+0.684)*P29+(1.214*O29-0.834))</f>
        <v>1.1227408749999999</v>
      </c>
      <c r="AA29" s="314" t="s">
        <v>188</v>
      </c>
      <c r="AB29" s="258">
        <f>SUM(Y29*Q29+Z29)</f>
        <v>3.783250775</v>
      </c>
      <c r="AC29" s="252">
        <f>SUM(W29*AB29*X29*0.81)</f>
        <v>0.38611857409650002</v>
      </c>
      <c r="AD29" s="244">
        <f>SUM(T29+AC29)</f>
        <v>0.52079245567544741</v>
      </c>
    </row>
    <row r="30" spans="1:30" ht="15" customHeight="1">
      <c r="A30" s="281"/>
      <c r="B30" s="284"/>
      <c r="C30" s="278"/>
      <c r="D30" s="278"/>
      <c r="E30" s="88" t="s">
        <v>137</v>
      </c>
      <c r="F30" s="81">
        <f t="shared" ref="F30:M30" si="12">SUM(F$8*F29)</f>
        <v>2.4736842105263159E-3</v>
      </c>
      <c r="G30" s="81">
        <f t="shared" si="12"/>
        <v>1.0210526315789475E-3</v>
      </c>
      <c r="H30" s="81">
        <f t="shared" si="12"/>
        <v>0</v>
      </c>
      <c r="I30" s="81">
        <f t="shared" si="12"/>
        <v>0</v>
      </c>
      <c r="J30" s="81">
        <f t="shared" si="12"/>
        <v>0</v>
      </c>
      <c r="K30" s="81">
        <f t="shared" si="12"/>
        <v>0</v>
      </c>
      <c r="L30" s="81">
        <f t="shared" si="12"/>
        <v>7.000000000000001E-3</v>
      </c>
      <c r="M30" s="81">
        <f t="shared" si="12"/>
        <v>5.4526315789473678E-3</v>
      </c>
      <c r="N30" s="275"/>
      <c r="O30" s="271"/>
      <c r="P30" s="269"/>
      <c r="Q30" s="271"/>
      <c r="R30" s="271"/>
      <c r="S30" s="295"/>
      <c r="T30" s="261"/>
      <c r="U30" s="262"/>
      <c r="V30" s="299"/>
      <c r="W30" s="255"/>
      <c r="X30" s="310"/>
      <c r="Y30" s="314"/>
      <c r="Z30" s="259"/>
      <c r="AA30" s="314"/>
      <c r="AB30" s="259"/>
      <c r="AC30" s="253"/>
      <c r="AD30" s="246"/>
    </row>
    <row r="31" spans="1:30" ht="15" customHeight="1">
      <c r="A31" s="281"/>
      <c r="B31" s="284"/>
      <c r="C31" s="278">
        <v>12</v>
      </c>
      <c r="D31" s="278" t="s">
        <v>235</v>
      </c>
      <c r="E31" s="89" t="s">
        <v>15</v>
      </c>
      <c r="F31" s="63">
        <v>5</v>
      </c>
      <c r="G31" s="63">
        <v>0</v>
      </c>
      <c r="H31" s="63">
        <v>1</v>
      </c>
      <c r="I31" s="63">
        <v>0</v>
      </c>
      <c r="J31" s="63">
        <v>0</v>
      </c>
      <c r="K31" s="63">
        <v>0</v>
      </c>
      <c r="L31" s="63">
        <v>5</v>
      </c>
      <c r="M31" s="63">
        <v>7</v>
      </c>
      <c r="N31" s="275">
        <f>SUM(F32:M32)</f>
        <v>1.5705263157894736E-2</v>
      </c>
      <c r="O31" s="271">
        <v>0.57499999999999996</v>
      </c>
      <c r="P31" s="269">
        <v>0.84499999999999997</v>
      </c>
      <c r="Q31" s="271">
        <v>0.31</v>
      </c>
      <c r="R31" s="271">
        <f>SUM(O31*P31*Q31)</f>
        <v>0.15062124999999998</v>
      </c>
      <c r="S31" s="294">
        <f t="shared" si="2"/>
        <v>0.89573009679646975</v>
      </c>
      <c r="T31" s="260">
        <f>SUM(R31*S31)</f>
        <v>0.13491598684210526</v>
      </c>
      <c r="U31" s="262">
        <f>ROUNDUP((R31*S31)*1000,2)</f>
        <v>134.91999999999999</v>
      </c>
      <c r="V31" s="299">
        <f>SUM(計算まとめ!$E$4)</f>
        <v>3.4999999999999997E-5</v>
      </c>
      <c r="W31" s="254">
        <f>SUM(V31*3600)</f>
        <v>0.126</v>
      </c>
      <c r="X31" s="308">
        <v>1</v>
      </c>
      <c r="Y31" s="314">
        <f>SUM(3.297*P31+(1.971*O31+4.663))</f>
        <v>8.5822900000000004</v>
      </c>
      <c r="Z31" s="258">
        <f>SUM((1.401*O31+0.684)*P31+(1.214*O31-0.834))</f>
        <v>1.1227408749999999</v>
      </c>
      <c r="AA31" s="314" t="s">
        <v>188</v>
      </c>
      <c r="AB31" s="258">
        <f>SUM(Y31*Q31+Z31)</f>
        <v>3.783250775</v>
      </c>
      <c r="AC31" s="252">
        <f>SUM(W31*AB31*X31*0.81)</f>
        <v>0.38611857409650002</v>
      </c>
      <c r="AD31" s="244">
        <f>SUM(T31+AC31)</f>
        <v>0.52103456093860534</v>
      </c>
    </row>
    <row r="32" spans="1:30" ht="15" customHeight="1">
      <c r="A32" s="281"/>
      <c r="B32" s="284"/>
      <c r="C32" s="278"/>
      <c r="D32" s="278"/>
      <c r="E32" s="88" t="s">
        <v>137</v>
      </c>
      <c r="F32" s="81">
        <f t="shared" ref="F32:M32" si="13">SUM(F$8*F31)</f>
        <v>2.4736842105263159E-3</v>
      </c>
      <c r="G32" s="81">
        <f t="shared" si="13"/>
        <v>0</v>
      </c>
      <c r="H32" s="81">
        <f t="shared" si="13"/>
        <v>7.7894736842105256E-4</v>
      </c>
      <c r="I32" s="81">
        <f t="shared" si="13"/>
        <v>0</v>
      </c>
      <c r="J32" s="81">
        <f t="shared" si="13"/>
        <v>0</v>
      </c>
      <c r="K32" s="81">
        <f t="shared" si="13"/>
        <v>0</v>
      </c>
      <c r="L32" s="81">
        <f t="shared" si="13"/>
        <v>7.000000000000001E-3</v>
      </c>
      <c r="M32" s="81">
        <f t="shared" si="13"/>
        <v>5.4526315789473678E-3</v>
      </c>
      <c r="N32" s="275"/>
      <c r="O32" s="271"/>
      <c r="P32" s="269"/>
      <c r="Q32" s="271"/>
      <c r="R32" s="271"/>
      <c r="S32" s="295"/>
      <c r="T32" s="261"/>
      <c r="U32" s="262"/>
      <c r="V32" s="299"/>
      <c r="W32" s="255"/>
      <c r="X32" s="310"/>
      <c r="Y32" s="314"/>
      <c r="Z32" s="259"/>
      <c r="AA32" s="314"/>
      <c r="AB32" s="259"/>
      <c r="AC32" s="253"/>
      <c r="AD32" s="246"/>
    </row>
    <row r="33" spans="1:30" s="72" customFormat="1" ht="15" customHeight="1">
      <c r="A33" s="281"/>
      <c r="B33" s="284"/>
      <c r="C33" s="278">
        <v>13</v>
      </c>
      <c r="D33" s="278" t="s">
        <v>208</v>
      </c>
      <c r="E33" s="89" t="s">
        <v>15</v>
      </c>
      <c r="F33" s="63">
        <v>7</v>
      </c>
      <c r="G33" s="63">
        <v>1</v>
      </c>
      <c r="H33" s="63">
        <v>0</v>
      </c>
      <c r="I33" s="63">
        <v>0</v>
      </c>
      <c r="J33" s="63">
        <v>0</v>
      </c>
      <c r="K33" s="63">
        <v>0</v>
      </c>
      <c r="L33" s="63">
        <v>7</v>
      </c>
      <c r="M33" s="63">
        <v>8</v>
      </c>
      <c r="N33" s="275">
        <f>SUM(F34:M34)</f>
        <v>2.0515789473684213E-2</v>
      </c>
      <c r="O33" s="271">
        <v>0.57499999999999996</v>
      </c>
      <c r="P33" s="269">
        <v>1.115</v>
      </c>
      <c r="Q33" s="271">
        <v>0.31</v>
      </c>
      <c r="R33" s="271">
        <f>SUM(O33*P33*Q33)</f>
        <v>0.19874874999999997</v>
      </c>
      <c r="S33" s="294">
        <f t="shared" si="2"/>
        <v>0.89677525280695247</v>
      </c>
      <c r="T33" s="260">
        <f>SUM(R33*S33)</f>
        <v>0.17823296052631576</v>
      </c>
      <c r="U33" s="262">
        <f>ROUNDUP((R33*S33)*1000,2)</f>
        <v>178.23999999999998</v>
      </c>
      <c r="V33" s="299">
        <f>SUM(計算まとめ!$E$4)</f>
        <v>3.4999999999999997E-5</v>
      </c>
      <c r="W33" s="254">
        <f>SUM(V33*3600)</f>
        <v>0.126</v>
      </c>
      <c r="X33" s="308">
        <v>1</v>
      </c>
      <c r="Y33" s="314">
        <f>SUM(3.297*P33+(1.971*O33+4.663))</f>
        <v>9.4724800000000009</v>
      </c>
      <c r="Z33" s="258">
        <f>SUM((1.401*O33+0.684)*P33+(1.214*O33-0.834))</f>
        <v>1.5249261249999999</v>
      </c>
      <c r="AA33" s="314" t="s">
        <v>188</v>
      </c>
      <c r="AB33" s="258">
        <f>SUM(Y33*Q33+Z33)</f>
        <v>4.4613949250000005</v>
      </c>
      <c r="AC33" s="252">
        <f>SUM(W33*AB33*X33*0.81)</f>
        <v>0.45532996604550008</v>
      </c>
      <c r="AD33" s="244">
        <f>SUM(T33+AC33)</f>
        <v>0.6335629265718159</v>
      </c>
    </row>
    <row r="34" spans="1:30" ht="15" customHeight="1">
      <c r="A34" s="281"/>
      <c r="B34" s="284"/>
      <c r="C34" s="278"/>
      <c r="D34" s="278"/>
      <c r="E34" s="88" t="s">
        <v>137</v>
      </c>
      <c r="F34" s="81">
        <f t="shared" ref="F34:M34" si="14">SUM(F$8*F33)</f>
        <v>3.4631578947368425E-3</v>
      </c>
      <c r="G34" s="81">
        <f t="shared" si="14"/>
        <v>1.0210526315789475E-3</v>
      </c>
      <c r="H34" s="81">
        <f t="shared" si="14"/>
        <v>0</v>
      </c>
      <c r="I34" s="81">
        <f t="shared" si="14"/>
        <v>0</v>
      </c>
      <c r="J34" s="81">
        <f t="shared" si="14"/>
        <v>0</v>
      </c>
      <c r="K34" s="81">
        <f t="shared" si="14"/>
        <v>0</v>
      </c>
      <c r="L34" s="81">
        <f t="shared" si="14"/>
        <v>9.8000000000000014E-3</v>
      </c>
      <c r="M34" s="81">
        <f t="shared" si="14"/>
        <v>6.2315789473684205E-3</v>
      </c>
      <c r="N34" s="275"/>
      <c r="O34" s="271"/>
      <c r="P34" s="269"/>
      <c r="Q34" s="271"/>
      <c r="R34" s="271"/>
      <c r="S34" s="295"/>
      <c r="T34" s="261"/>
      <c r="U34" s="262"/>
      <c r="V34" s="299"/>
      <c r="W34" s="255"/>
      <c r="X34" s="310"/>
      <c r="Y34" s="314"/>
      <c r="Z34" s="259"/>
      <c r="AA34" s="314"/>
      <c r="AB34" s="259"/>
      <c r="AC34" s="253"/>
      <c r="AD34" s="246"/>
    </row>
    <row r="35" spans="1:30" ht="15" customHeight="1">
      <c r="A35" s="281"/>
      <c r="B35" s="284"/>
      <c r="C35" s="278">
        <v>14</v>
      </c>
      <c r="D35" s="278" t="s">
        <v>236</v>
      </c>
      <c r="E35" s="89" t="s">
        <v>15</v>
      </c>
      <c r="F35" s="63">
        <v>7</v>
      </c>
      <c r="G35" s="63">
        <v>0</v>
      </c>
      <c r="H35" s="63">
        <v>1</v>
      </c>
      <c r="I35" s="63">
        <v>0</v>
      </c>
      <c r="J35" s="63">
        <v>0</v>
      </c>
      <c r="K35" s="63">
        <v>0</v>
      </c>
      <c r="L35" s="63">
        <v>7</v>
      </c>
      <c r="M35" s="63">
        <v>8</v>
      </c>
      <c r="N35" s="275">
        <f>SUM(F36:M36)</f>
        <v>2.0273684210526319E-2</v>
      </c>
      <c r="O35" s="271">
        <v>0.57499999999999996</v>
      </c>
      <c r="P35" s="269">
        <v>1.115</v>
      </c>
      <c r="Q35" s="271">
        <v>0.31</v>
      </c>
      <c r="R35" s="271">
        <f>SUM(O35*P35*Q35)</f>
        <v>0.19874874999999997</v>
      </c>
      <c r="S35" s="294">
        <f t="shared" si="2"/>
        <v>0.89799340015710116</v>
      </c>
      <c r="T35" s="260">
        <f>SUM(R35*S35)</f>
        <v>0.17847506578947364</v>
      </c>
      <c r="U35" s="262">
        <f>ROUNDUP((R35*S35)*1000,2)</f>
        <v>178.48</v>
      </c>
      <c r="V35" s="299">
        <f>SUM(計算まとめ!$E$4)</f>
        <v>3.4999999999999997E-5</v>
      </c>
      <c r="W35" s="254">
        <f>SUM(V35*3600)</f>
        <v>0.126</v>
      </c>
      <c r="X35" s="308">
        <v>1</v>
      </c>
      <c r="Y35" s="314">
        <f>SUM(3.297*P35+(1.971*O35+4.663))</f>
        <v>9.4724800000000009</v>
      </c>
      <c r="Z35" s="258">
        <f>SUM((1.401*O35+0.684)*P35+(1.214*O35-0.834))</f>
        <v>1.5249261249999999</v>
      </c>
      <c r="AA35" s="314" t="s">
        <v>188</v>
      </c>
      <c r="AB35" s="258">
        <f>SUM(Y35*Q35+Z35)</f>
        <v>4.4613949250000005</v>
      </c>
      <c r="AC35" s="252">
        <f>SUM(W35*AB35*X35*0.81)</f>
        <v>0.45532996604550008</v>
      </c>
      <c r="AD35" s="244">
        <f>SUM(T35+AC35)</f>
        <v>0.63380503183497372</v>
      </c>
    </row>
    <row r="36" spans="1:30" ht="15" customHeight="1">
      <c r="A36" s="281"/>
      <c r="B36" s="284"/>
      <c r="C36" s="278"/>
      <c r="D36" s="278"/>
      <c r="E36" s="88" t="s">
        <v>137</v>
      </c>
      <c r="F36" s="81">
        <f t="shared" ref="F36:M36" si="15">SUM(F$8*F35)</f>
        <v>3.4631578947368425E-3</v>
      </c>
      <c r="G36" s="81">
        <f t="shared" si="15"/>
        <v>0</v>
      </c>
      <c r="H36" s="81">
        <f t="shared" si="15"/>
        <v>7.7894736842105256E-4</v>
      </c>
      <c r="I36" s="81">
        <f t="shared" si="15"/>
        <v>0</v>
      </c>
      <c r="J36" s="81">
        <f t="shared" si="15"/>
        <v>0</v>
      </c>
      <c r="K36" s="81">
        <f t="shared" si="15"/>
        <v>0</v>
      </c>
      <c r="L36" s="81">
        <f t="shared" si="15"/>
        <v>9.8000000000000014E-3</v>
      </c>
      <c r="M36" s="81">
        <f t="shared" si="15"/>
        <v>6.2315789473684205E-3</v>
      </c>
      <c r="N36" s="275"/>
      <c r="O36" s="271"/>
      <c r="P36" s="269"/>
      <c r="Q36" s="271"/>
      <c r="R36" s="271"/>
      <c r="S36" s="295"/>
      <c r="T36" s="261"/>
      <c r="U36" s="262"/>
      <c r="V36" s="299"/>
      <c r="W36" s="255"/>
      <c r="X36" s="310"/>
      <c r="Y36" s="314"/>
      <c r="Z36" s="259"/>
      <c r="AA36" s="314"/>
      <c r="AB36" s="259"/>
      <c r="AC36" s="253"/>
      <c r="AD36" s="246"/>
    </row>
    <row r="37" spans="1:30" ht="15" customHeight="1">
      <c r="A37" s="281"/>
      <c r="B37" s="284"/>
      <c r="C37" s="278">
        <v>15</v>
      </c>
      <c r="D37" s="278" t="s">
        <v>209</v>
      </c>
      <c r="E37" s="89" t="s">
        <v>15</v>
      </c>
      <c r="F37" s="63">
        <v>8</v>
      </c>
      <c r="G37" s="63">
        <v>1</v>
      </c>
      <c r="H37" s="63">
        <v>0</v>
      </c>
      <c r="I37" s="63">
        <v>0</v>
      </c>
      <c r="J37" s="63">
        <v>0</v>
      </c>
      <c r="K37" s="63">
        <v>0</v>
      </c>
      <c r="L37" s="63">
        <v>8</v>
      </c>
      <c r="M37" s="63">
        <v>8</v>
      </c>
      <c r="N37" s="275">
        <f>SUM(F38:M38)</f>
        <v>2.2410526315789478E-2</v>
      </c>
      <c r="O37" s="271">
        <v>0.84499999999999997</v>
      </c>
      <c r="P37" s="269">
        <v>0.84499999999999997</v>
      </c>
      <c r="Q37" s="271">
        <v>0.31</v>
      </c>
      <c r="R37" s="271">
        <f>SUM(O37*P37*Q37)</f>
        <v>0.22134774999999998</v>
      </c>
      <c r="S37" s="294">
        <f t="shared" si="2"/>
        <v>0.89875421676619949</v>
      </c>
      <c r="T37" s="260">
        <f>SUM(R37*S37)</f>
        <v>0.19893722368421052</v>
      </c>
      <c r="U37" s="262">
        <f>ROUNDUP((R37*S37)*1000,2)</f>
        <v>198.94</v>
      </c>
      <c r="V37" s="299">
        <f>SUM(計算まとめ!$E$4)</f>
        <v>3.4999999999999997E-5</v>
      </c>
      <c r="W37" s="254">
        <f>SUM(V37*3600)</f>
        <v>0.126</v>
      </c>
      <c r="X37" s="308">
        <v>1</v>
      </c>
      <c r="Y37" s="314">
        <f>SUM(0.12*O37+0.985)</f>
        <v>1.0864</v>
      </c>
      <c r="Z37" s="314">
        <f>SUM(7.837*O37+0.82)</f>
        <v>7.4422649999999999</v>
      </c>
      <c r="AA37" s="314">
        <f>SUM(2.858*O37-0.283)</f>
        <v>2.1320100000000002</v>
      </c>
      <c r="AB37" s="258">
        <f>SUM(Y37*Q37*Q37+Z37*Q37+AA37)</f>
        <v>4.5435151899999999</v>
      </c>
      <c r="AC37" s="252">
        <f>SUM(W37*AB37*X37*0.81)</f>
        <v>0.46371116029139997</v>
      </c>
      <c r="AD37" s="244">
        <f>SUM(T37+AC37)</f>
        <v>0.66264838397561054</v>
      </c>
    </row>
    <row r="38" spans="1:30" ht="15" customHeight="1">
      <c r="A38" s="281"/>
      <c r="B38" s="284"/>
      <c r="C38" s="278"/>
      <c r="D38" s="278"/>
      <c r="E38" s="88" t="s">
        <v>137</v>
      </c>
      <c r="F38" s="81">
        <f t="shared" ref="F38:M38" si="16">SUM(F$8*F37)</f>
        <v>3.9578947368421056E-3</v>
      </c>
      <c r="G38" s="81">
        <f t="shared" si="16"/>
        <v>1.0210526315789475E-3</v>
      </c>
      <c r="H38" s="81">
        <f t="shared" si="16"/>
        <v>0</v>
      </c>
      <c r="I38" s="81">
        <f t="shared" si="16"/>
        <v>0</v>
      </c>
      <c r="J38" s="81">
        <f t="shared" si="16"/>
        <v>0</v>
      </c>
      <c r="K38" s="81">
        <f t="shared" si="16"/>
        <v>0</v>
      </c>
      <c r="L38" s="81">
        <f t="shared" si="16"/>
        <v>1.1200000000000002E-2</v>
      </c>
      <c r="M38" s="81">
        <f t="shared" si="16"/>
        <v>6.2315789473684205E-3</v>
      </c>
      <c r="N38" s="275"/>
      <c r="O38" s="271"/>
      <c r="P38" s="269"/>
      <c r="Q38" s="271"/>
      <c r="R38" s="271"/>
      <c r="S38" s="295"/>
      <c r="T38" s="261"/>
      <c r="U38" s="262"/>
      <c r="V38" s="299"/>
      <c r="W38" s="255"/>
      <c r="X38" s="310"/>
      <c r="Y38" s="314"/>
      <c r="Z38" s="314"/>
      <c r="AA38" s="314"/>
      <c r="AB38" s="259"/>
      <c r="AC38" s="253"/>
      <c r="AD38" s="246"/>
    </row>
    <row r="39" spans="1:30" ht="15" customHeight="1">
      <c r="A39" s="281"/>
      <c r="B39" s="284"/>
      <c r="C39" s="278">
        <v>16</v>
      </c>
      <c r="D39" s="278" t="s">
        <v>237</v>
      </c>
      <c r="E39" s="89" t="s">
        <v>15</v>
      </c>
      <c r="F39" s="63">
        <v>8</v>
      </c>
      <c r="G39" s="63">
        <v>0</v>
      </c>
      <c r="H39" s="63">
        <v>1</v>
      </c>
      <c r="I39" s="63">
        <v>0</v>
      </c>
      <c r="J39" s="63">
        <v>0</v>
      </c>
      <c r="K39" s="63">
        <v>0</v>
      </c>
      <c r="L39" s="63">
        <v>8</v>
      </c>
      <c r="M39" s="63">
        <v>8</v>
      </c>
      <c r="N39" s="275">
        <f>SUM(F40:M40)</f>
        <v>2.216842105263158E-2</v>
      </c>
      <c r="O39" s="271">
        <v>0.84499999999999997</v>
      </c>
      <c r="P39" s="269">
        <v>0.84499999999999997</v>
      </c>
      <c r="Q39" s="271">
        <v>0.31</v>
      </c>
      <c r="R39" s="271">
        <f>SUM(O39*P39*Q39)</f>
        <v>0.22134774999999998</v>
      </c>
      <c r="S39" s="294">
        <f t="shared" si="2"/>
        <v>0.89984799460291964</v>
      </c>
      <c r="T39" s="260">
        <f>SUM(R39*S39)</f>
        <v>0.19917932894736839</v>
      </c>
      <c r="U39" s="262">
        <f>ROUNDUP((R39*S39)*1000,2)</f>
        <v>199.17999999999998</v>
      </c>
      <c r="V39" s="299">
        <f>SUM(計算まとめ!$E$4)</f>
        <v>3.4999999999999997E-5</v>
      </c>
      <c r="W39" s="254">
        <f>SUM(V39*3600)</f>
        <v>0.126</v>
      </c>
      <c r="X39" s="308">
        <v>1</v>
      </c>
      <c r="Y39" s="314">
        <f>SUM(0.12*O39+0.985)</f>
        <v>1.0864</v>
      </c>
      <c r="Z39" s="314">
        <f>SUM(7.837*O39+0.82)</f>
        <v>7.4422649999999999</v>
      </c>
      <c r="AA39" s="314">
        <f>SUM(2.858*O39-0.283)</f>
        <v>2.1320100000000002</v>
      </c>
      <c r="AB39" s="258">
        <f>SUM(Y39*Q39*Q39+Z39*Q39+AA39)</f>
        <v>4.5435151899999999</v>
      </c>
      <c r="AC39" s="252">
        <f>SUM(W39*AB39*X39*0.81)</f>
        <v>0.46371116029139997</v>
      </c>
      <c r="AD39" s="244">
        <f>SUM(T39+AC39)</f>
        <v>0.66289048923876837</v>
      </c>
    </row>
    <row r="40" spans="1:30" ht="15" customHeight="1">
      <c r="A40" s="281"/>
      <c r="B40" s="284"/>
      <c r="C40" s="278"/>
      <c r="D40" s="278"/>
      <c r="E40" s="88" t="s">
        <v>137</v>
      </c>
      <c r="F40" s="81">
        <f t="shared" ref="F40:M40" si="17">SUM(F$8*F39)</f>
        <v>3.9578947368421056E-3</v>
      </c>
      <c r="G40" s="81">
        <f t="shared" si="17"/>
        <v>0</v>
      </c>
      <c r="H40" s="81">
        <f t="shared" si="17"/>
        <v>7.7894736842105256E-4</v>
      </c>
      <c r="I40" s="81">
        <f t="shared" si="17"/>
        <v>0</v>
      </c>
      <c r="J40" s="81">
        <f t="shared" si="17"/>
        <v>0</v>
      </c>
      <c r="K40" s="81">
        <f t="shared" si="17"/>
        <v>0</v>
      </c>
      <c r="L40" s="81">
        <f t="shared" si="17"/>
        <v>1.1200000000000002E-2</v>
      </c>
      <c r="M40" s="81">
        <f t="shared" si="17"/>
        <v>6.2315789473684205E-3</v>
      </c>
      <c r="N40" s="275"/>
      <c r="O40" s="271"/>
      <c r="P40" s="269"/>
      <c r="Q40" s="271"/>
      <c r="R40" s="271"/>
      <c r="S40" s="295"/>
      <c r="T40" s="261"/>
      <c r="U40" s="262"/>
      <c r="V40" s="299"/>
      <c r="W40" s="255"/>
      <c r="X40" s="310"/>
      <c r="Y40" s="314"/>
      <c r="Z40" s="314"/>
      <c r="AA40" s="314"/>
      <c r="AB40" s="259"/>
      <c r="AC40" s="253"/>
      <c r="AD40" s="246"/>
    </row>
    <row r="41" spans="1:30" s="72" customFormat="1" ht="15" customHeight="1">
      <c r="A41" s="281"/>
      <c r="B41" s="284"/>
      <c r="C41" s="278">
        <v>17</v>
      </c>
      <c r="D41" s="278" t="s">
        <v>210</v>
      </c>
      <c r="E41" s="89" t="s">
        <v>15</v>
      </c>
      <c r="F41" s="63">
        <v>11</v>
      </c>
      <c r="G41" s="63">
        <v>1</v>
      </c>
      <c r="H41" s="63">
        <v>0</v>
      </c>
      <c r="I41" s="63">
        <v>0</v>
      </c>
      <c r="J41" s="63">
        <v>0</v>
      </c>
      <c r="K41" s="63">
        <v>0</v>
      </c>
      <c r="L41" s="63">
        <v>11</v>
      </c>
      <c r="M41" s="63">
        <v>9</v>
      </c>
      <c r="N41" s="275">
        <f>SUM(F42:M42)</f>
        <v>2.8873684210526319E-2</v>
      </c>
      <c r="O41" s="271">
        <v>0.84499999999999997</v>
      </c>
      <c r="P41" s="269">
        <v>1.115</v>
      </c>
      <c r="Q41" s="271">
        <v>0.31</v>
      </c>
      <c r="R41" s="271">
        <f>SUM(O41*P41*Q41)</f>
        <v>0.29207424999999998</v>
      </c>
      <c r="S41" s="294">
        <f t="shared" si="2"/>
        <v>0.90114265735330545</v>
      </c>
      <c r="T41" s="260">
        <f>SUM(R41*S41)</f>
        <v>0.26320056578947365</v>
      </c>
      <c r="U41" s="262">
        <f>ROUNDUP((R41*S41)*1000,2)</f>
        <v>263.20999999999998</v>
      </c>
      <c r="V41" s="299">
        <f>SUM(計算まとめ!$E$4)</f>
        <v>3.4999999999999997E-5</v>
      </c>
      <c r="W41" s="254">
        <f>SUM(V41*3600)</f>
        <v>0.126</v>
      </c>
      <c r="X41" s="308">
        <v>1</v>
      </c>
      <c r="Y41" s="314">
        <f>SUM(3.297*P41+(1.971*O41+4.663))</f>
        <v>10.00465</v>
      </c>
      <c r="Z41" s="258">
        <f>SUM((1.401*O41+0.684)*P41+(1.214*O41-0.834))</f>
        <v>2.2744771749999999</v>
      </c>
      <c r="AA41" s="314" t="s">
        <v>188</v>
      </c>
      <c r="AB41" s="258">
        <f>SUM(Y41*Q41+Z41)</f>
        <v>5.3759186749999994</v>
      </c>
      <c r="AC41" s="252">
        <f>SUM(W41*AB41*X41*0.81)</f>
        <v>0.5486662599705</v>
      </c>
      <c r="AD41" s="244">
        <f>SUM(T41+AC41)</f>
        <v>0.81186682575997371</v>
      </c>
    </row>
    <row r="42" spans="1:30" ht="15" customHeight="1">
      <c r="A42" s="281"/>
      <c r="B42" s="284"/>
      <c r="C42" s="278"/>
      <c r="D42" s="278"/>
      <c r="E42" s="88" t="s">
        <v>137</v>
      </c>
      <c r="F42" s="81">
        <f>SUM(F$8*F41)</f>
        <v>5.4421052631578948E-3</v>
      </c>
      <c r="G42" s="81">
        <f t="shared" ref="G42:M42" si="18">SUM(G$8*G41)</f>
        <v>1.0210526315789475E-3</v>
      </c>
      <c r="H42" s="81">
        <f t="shared" si="18"/>
        <v>0</v>
      </c>
      <c r="I42" s="81">
        <f t="shared" si="18"/>
        <v>0</v>
      </c>
      <c r="J42" s="81">
        <f t="shared" si="18"/>
        <v>0</v>
      </c>
      <c r="K42" s="81">
        <f t="shared" si="18"/>
        <v>0</v>
      </c>
      <c r="L42" s="81">
        <f t="shared" si="18"/>
        <v>1.5400000000000002E-2</v>
      </c>
      <c r="M42" s="81">
        <f t="shared" si="18"/>
        <v>7.0105263157894731E-3</v>
      </c>
      <c r="N42" s="275"/>
      <c r="O42" s="271"/>
      <c r="P42" s="269"/>
      <c r="Q42" s="271"/>
      <c r="R42" s="271"/>
      <c r="S42" s="295"/>
      <c r="T42" s="261"/>
      <c r="U42" s="262"/>
      <c r="V42" s="299"/>
      <c r="W42" s="255"/>
      <c r="X42" s="310"/>
      <c r="Y42" s="314"/>
      <c r="Z42" s="259"/>
      <c r="AA42" s="314"/>
      <c r="AB42" s="259"/>
      <c r="AC42" s="253"/>
      <c r="AD42" s="246"/>
    </row>
    <row r="43" spans="1:30" ht="15" customHeight="1">
      <c r="A43" s="281"/>
      <c r="B43" s="284"/>
      <c r="C43" s="278">
        <v>18</v>
      </c>
      <c r="D43" s="278" t="s">
        <v>238</v>
      </c>
      <c r="E43" s="89" t="s">
        <v>15</v>
      </c>
      <c r="F43" s="63">
        <v>11</v>
      </c>
      <c r="G43" s="63">
        <v>0</v>
      </c>
      <c r="H43" s="63">
        <v>1</v>
      </c>
      <c r="I43" s="63">
        <v>0</v>
      </c>
      <c r="J43" s="63">
        <v>0</v>
      </c>
      <c r="K43" s="63">
        <v>0</v>
      </c>
      <c r="L43" s="63">
        <v>11</v>
      </c>
      <c r="M43" s="63">
        <v>9</v>
      </c>
      <c r="N43" s="275">
        <f>SUM(F44:M44)</f>
        <v>2.8631578947368425E-2</v>
      </c>
      <c r="O43" s="271">
        <v>0.84499999999999997</v>
      </c>
      <c r="P43" s="269">
        <v>1.115</v>
      </c>
      <c r="Q43" s="271">
        <v>0.31</v>
      </c>
      <c r="R43" s="271">
        <f>SUM(O43*P43*Q43)</f>
        <v>0.29207424999999998</v>
      </c>
      <c r="S43" s="294">
        <f t="shared" si="2"/>
        <v>0.90197157418920548</v>
      </c>
      <c r="T43" s="260">
        <f>SUM(R43*S43)</f>
        <v>0.26344267105263153</v>
      </c>
      <c r="U43" s="262">
        <f>ROUNDUP((R43*S43)*1000,2)</f>
        <v>263.45</v>
      </c>
      <c r="V43" s="299">
        <f>SUM(計算まとめ!$E$4)</f>
        <v>3.4999999999999997E-5</v>
      </c>
      <c r="W43" s="254">
        <f>SUM(V43*3600)</f>
        <v>0.126</v>
      </c>
      <c r="X43" s="308">
        <v>1</v>
      </c>
      <c r="Y43" s="314">
        <f>SUM(3.297*P43+(1.971*O43+4.663))</f>
        <v>10.00465</v>
      </c>
      <c r="Z43" s="258">
        <f>SUM((1.401*O43+0.684)*P43+(1.214*O43-0.834))</f>
        <v>2.2744771749999999</v>
      </c>
      <c r="AA43" s="314" t="s">
        <v>188</v>
      </c>
      <c r="AB43" s="258">
        <f>SUM(Y43*Q43+Z43)</f>
        <v>5.3759186749999994</v>
      </c>
      <c r="AC43" s="252">
        <f>SUM(W43*AB43*X43*0.81)</f>
        <v>0.5486662599705</v>
      </c>
      <c r="AD43" s="244">
        <f>SUM(T43+AC43)</f>
        <v>0.81210893102313153</v>
      </c>
    </row>
    <row r="44" spans="1:30" ht="15" customHeight="1">
      <c r="A44" s="281"/>
      <c r="B44" s="284"/>
      <c r="C44" s="278"/>
      <c r="D44" s="278"/>
      <c r="E44" s="88" t="s">
        <v>137</v>
      </c>
      <c r="F44" s="81">
        <f t="shared" ref="F44:M44" si="19">SUM(F$8*F43)</f>
        <v>5.4421052631578948E-3</v>
      </c>
      <c r="G44" s="81">
        <f t="shared" si="19"/>
        <v>0</v>
      </c>
      <c r="H44" s="81">
        <f t="shared" si="19"/>
        <v>7.7894736842105256E-4</v>
      </c>
      <c r="I44" s="81">
        <f t="shared" si="19"/>
        <v>0</v>
      </c>
      <c r="J44" s="81">
        <f t="shared" si="19"/>
        <v>0</v>
      </c>
      <c r="K44" s="81">
        <f t="shared" si="19"/>
        <v>0</v>
      </c>
      <c r="L44" s="81">
        <f t="shared" si="19"/>
        <v>1.5400000000000002E-2</v>
      </c>
      <c r="M44" s="81">
        <f t="shared" si="19"/>
        <v>7.0105263157894731E-3</v>
      </c>
      <c r="N44" s="275"/>
      <c r="O44" s="271"/>
      <c r="P44" s="269"/>
      <c r="Q44" s="271"/>
      <c r="R44" s="271"/>
      <c r="S44" s="295"/>
      <c r="T44" s="261"/>
      <c r="U44" s="262"/>
      <c r="V44" s="299"/>
      <c r="W44" s="255"/>
      <c r="X44" s="310"/>
      <c r="Y44" s="314"/>
      <c r="Z44" s="259"/>
      <c r="AA44" s="314"/>
      <c r="AB44" s="259"/>
      <c r="AC44" s="253"/>
      <c r="AD44" s="246"/>
    </row>
    <row r="45" spans="1:30" ht="15" customHeight="1">
      <c r="A45" s="281"/>
      <c r="B45" s="278" t="s">
        <v>170</v>
      </c>
      <c r="C45" s="278">
        <v>19</v>
      </c>
      <c r="D45" s="278" t="s">
        <v>211</v>
      </c>
      <c r="E45" s="89" t="s">
        <v>15</v>
      </c>
      <c r="F45" s="63">
        <v>2</v>
      </c>
      <c r="G45" s="63">
        <v>1</v>
      </c>
      <c r="H45" s="63">
        <v>0</v>
      </c>
      <c r="I45" s="63">
        <v>0</v>
      </c>
      <c r="J45" s="63">
        <v>0</v>
      </c>
      <c r="K45" s="63">
        <v>0</v>
      </c>
      <c r="L45" s="63">
        <v>2</v>
      </c>
      <c r="M45" s="63">
        <v>6</v>
      </c>
      <c r="N45" s="275">
        <f>SUM(F46:M46)</f>
        <v>9.4842105263157894E-3</v>
      </c>
      <c r="O45" s="271">
        <v>0.57499999999999996</v>
      </c>
      <c r="P45" s="269">
        <v>0.57499999999999996</v>
      </c>
      <c r="Q45" s="271">
        <v>0.31</v>
      </c>
      <c r="R45" s="271">
        <f>SUM((O45-0.27)*(P45+0.27)*Q45)</f>
        <v>7.9894749999999973E-2</v>
      </c>
      <c r="S45" s="294">
        <f t="shared" si="2"/>
        <v>0.88129119214571927</v>
      </c>
      <c r="T45" s="260">
        <f>SUM(R45*S45)</f>
        <v>7.0410539473684183E-2</v>
      </c>
      <c r="U45" s="262">
        <f>ROUNDUP((R45*S45)*1000,2)</f>
        <v>70.42</v>
      </c>
      <c r="V45" s="299">
        <f>SUM(計算まとめ!$E$4)</f>
        <v>3.4999999999999997E-5</v>
      </c>
      <c r="W45" s="254">
        <f>SUM(V45*3600)</f>
        <v>0.126</v>
      </c>
      <c r="X45" s="308">
        <v>1</v>
      </c>
      <c r="Y45" s="314">
        <f>SUM(3.297*P45+(1.971*O45+4.663))</f>
        <v>7.6920999999999999</v>
      </c>
      <c r="Z45" s="258">
        <f>SUM((1.401*O45+0.684)*P45+(1.214*O45-0.834))</f>
        <v>0.72055562499999981</v>
      </c>
      <c r="AA45" s="314" t="s">
        <v>188</v>
      </c>
      <c r="AB45" s="258">
        <f>SUM(Y45*Q45+Z45)</f>
        <v>3.1051066249999999</v>
      </c>
      <c r="AC45" s="252">
        <f>SUM(W45*AB45*X45*0.81)</f>
        <v>0.31690718214750002</v>
      </c>
      <c r="AD45" s="244">
        <f>SUM(T45+AC45)</f>
        <v>0.38731772162118422</v>
      </c>
    </row>
    <row r="46" spans="1:30" ht="15" customHeight="1">
      <c r="A46" s="281"/>
      <c r="B46" s="278"/>
      <c r="C46" s="278"/>
      <c r="D46" s="278"/>
      <c r="E46" s="88" t="s">
        <v>137</v>
      </c>
      <c r="F46" s="81">
        <f t="shared" ref="F46:M46" si="20">SUM(F$8*F45)</f>
        <v>9.8947368421052639E-4</v>
      </c>
      <c r="G46" s="81">
        <f t="shared" si="20"/>
        <v>1.0210526315789475E-3</v>
      </c>
      <c r="H46" s="81">
        <f t="shared" si="20"/>
        <v>0</v>
      </c>
      <c r="I46" s="81">
        <f t="shared" si="20"/>
        <v>0</v>
      </c>
      <c r="J46" s="81">
        <f t="shared" si="20"/>
        <v>0</v>
      </c>
      <c r="K46" s="81">
        <f t="shared" si="20"/>
        <v>0</v>
      </c>
      <c r="L46" s="81">
        <f t="shared" si="20"/>
        <v>2.8000000000000004E-3</v>
      </c>
      <c r="M46" s="81">
        <f t="shared" si="20"/>
        <v>4.6736842105263151E-3</v>
      </c>
      <c r="N46" s="275"/>
      <c r="O46" s="271"/>
      <c r="P46" s="269"/>
      <c r="Q46" s="271"/>
      <c r="R46" s="271"/>
      <c r="S46" s="295"/>
      <c r="T46" s="261"/>
      <c r="U46" s="262"/>
      <c r="V46" s="299"/>
      <c r="W46" s="255"/>
      <c r="X46" s="310"/>
      <c r="Y46" s="314"/>
      <c r="Z46" s="259"/>
      <c r="AA46" s="314"/>
      <c r="AB46" s="259"/>
      <c r="AC46" s="253"/>
      <c r="AD46" s="246"/>
    </row>
    <row r="47" spans="1:30" ht="15" customHeight="1">
      <c r="A47" s="281"/>
      <c r="B47" s="278"/>
      <c r="C47" s="278">
        <v>20</v>
      </c>
      <c r="D47" s="278" t="s">
        <v>239</v>
      </c>
      <c r="E47" s="89" t="s">
        <v>15</v>
      </c>
      <c r="F47" s="63">
        <v>2</v>
      </c>
      <c r="G47" s="63">
        <v>0</v>
      </c>
      <c r="H47" s="63">
        <v>1</v>
      </c>
      <c r="I47" s="63">
        <v>0</v>
      </c>
      <c r="J47" s="63">
        <v>0</v>
      </c>
      <c r="K47" s="63">
        <v>0</v>
      </c>
      <c r="L47" s="63">
        <v>2</v>
      </c>
      <c r="M47" s="63">
        <v>6</v>
      </c>
      <c r="N47" s="275">
        <f>SUM(F48:M48)</f>
        <v>9.2421052631578952E-3</v>
      </c>
      <c r="O47" s="271">
        <v>0.57499999999999996</v>
      </c>
      <c r="P47" s="269">
        <v>0.57499999999999996</v>
      </c>
      <c r="Q47" s="271">
        <v>0.31</v>
      </c>
      <c r="R47" s="271">
        <f>SUM((O47-0.27)*(P47+0.27)*Q47)</f>
        <v>7.9894749999999973E-2</v>
      </c>
      <c r="S47" s="294">
        <f t="shared" si="2"/>
        <v>0.88432149467696064</v>
      </c>
      <c r="T47" s="260">
        <f>SUM(R47*S47)</f>
        <v>7.0652644736842074E-2</v>
      </c>
      <c r="U47" s="262">
        <f>ROUNDUP((R47*S47)*1000,2)</f>
        <v>70.660000000000011</v>
      </c>
      <c r="V47" s="299">
        <f>SUM(計算まとめ!$E$4)</f>
        <v>3.4999999999999997E-5</v>
      </c>
      <c r="W47" s="254">
        <f>SUM(V47*3600)</f>
        <v>0.126</v>
      </c>
      <c r="X47" s="308">
        <v>1</v>
      </c>
      <c r="Y47" s="314">
        <f>SUM(3.297*P47+(1.971*O47+4.663))</f>
        <v>7.6920999999999999</v>
      </c>
      <c r="Z47" s="258">
        <f>SUM((1.401*O47+0.684)*P47+(1.214*O47-0.834))</f>
        <v>0.72055562499999981</v>
      </c>
      <c r="AA47" s="314" t="s">
        <v>188</v>
      </c>
      <c r="AB47" s="258">
        <f>SUM(Y47*Q47+Z47)</f>
        <v>3.1051066249999999</v>
      </c>
      <c r="AC47" s="252">
        <f>SUM(W47*AB47*X47*0.81)</f>
        <v>0.31690718214750002</v>
      </c>
      <c r="AD47" s="244">
        <f>SUM(T47+AC47)</f>
        <v>0.3875598268843421</v>
      </c>
    </row>
    <row r="48" spans="1:30" ht="15" customHeight="1">
      <c r="A48" s="281"/>
      <c r="B48" s="278"/>
      <c r="C48" s="278"/>
      <c r="D48" s="278"/>
      <c r="E48" s="88" t="s">
        <v>137</v>
      </c>
      <c r="F48" s="81">
        <f t="shared" ref="F48:M48" si="21">SUM(F$8*F47)</f>
        <v>9.8947368421052639E-4</v>
      </c>
      <c r="G48" s="81">
        <f t="shared" si="21"/>
        <v>0</v>
      </c>
      <c r="H48" s="81">
        <f t="shared" si="21"/>
        <v>7.7894736842105256E-4</v>
      </c>
      <c r="I48" s="81">
        <f t="shared" si="21"/>
        <v>0</v>
      </c>
      <c r="J48" s="81">
        <f t="shared" si="21"/>
        <v>0</v>
      </c>
      <c r="K48" s="81">
        <f t="shared" si="21"/>
        <v>0</v>
      </c>
      <c r="L48" s="81">
        <f t="shared" si="21"/>
        <v>2.8000000000000004E-3</v>
      </c>
      <c r="M48" s="81">
        <f t="shared" si="21"/>
        <v>4.6736842105263151E-3</v>
      </c>
      <c r="N48" s="275"/>
      <c r="O48" s="271"/>
      <c r="P48" s="269"/>
      <c r="Q48" s="271"/>
      <c r="R48" s="271"/>
      <c r="S48" s="295"/>
      <c r="T48" s="261"/>
      <c r="U48" s="262"/>
      <c r="V48" s="299"/>
      <c r="W48" s="255"/>
      <c r="X48" s="310"/>
      <c r="Y48" s="314"/>
      <c r="Z48" s="259"/>
      <c r="AA48" s="314"/>
      <c r="AB48" s="259"/>
      <c r="AC48" s="253"/>
      <c r="AD48" s="246"/>
    </row>
    <row r="49" spans="1:30" s="72" customFormat="1" ht="15" customHeight="1">
      <c r="A49" s="281"/>
      <c r="B49" s="278"/>
      <c r="C49" s="278">
        <v>21</v>
      </c>
      <c r="D49" s="278" t="s">
        <v>212</v>
      </c>
      <c r="E49" s="89" t="s">
        <v>15</v>
      </c>
      <c r="F49" s="63">
        <v>3</v>
      </c>
      <c r="G49" s="63">
        <v>1</v>
      </c>
      <c r="H49" s="63">
        <v>0</v>
      </c>
      <c r="I49" s="63">
        <v>0</v>
      </c>
      <c r="J49" s="63">
        <v>0</v>
      </c>
      <c r="K49" s="63">
        <v>0</v>
      </c>
      <c r="L49" s="63">
        <v>3</v>
      </c>
      <c r="M49" s="63">
        <v>7</v>
      </c>
      <c r="N49" s="275">
        <f>SUM(F50:M50)</f>
        <v>1.2157894736842105E-2</v>
      </c>
      <c r="O49" s="271">
        <v>0.57499999999999996</v>
      </c>
      <c r="P49" s="269">
        <v>0.84499999999999997</v>
      </c>
      <c r="Q49" s="271">
        <v>0.31</v>
      </c>
      <c r="R49" s="271">
        <f>SUM((O49-0.27)*(P49+0.27)*Q49)</f>
        <v>0.10542324999999997</v>
      </c>
      <c r="S49" s="294">
        <f t="shared" si="2"/>
        <v>0.88467539430967923</v>
      </c>
      <c r="T49" s="260">
        <f>SUM(R49*S49)</f>
        <v>9.3265355263157865E-2</v>
      </c>
      <c r="U49" s="262">
        <f>ROUNDUP((R49*S49)*1000,2)</f>
        <v>93.27000000000001</v>
      </c>
      <c r="V49" s="299">
        <f>SUM(計算まとめ!$E$4)</f>
        <v>3.4999999999999997E-5</v>
      </c>
      <c r="W49" s="254">
        <f>SUM(V49*3600)</f>
        <v>0.126</v>
      </c>
      <c r="X49" s="308">
        <v>1</v>
      </c>
      <c r="Y49" s="314">
        <f>SUM(3.297*P49+(1.971*O49+4.663))</f>
        <v>8.5822900000000004</v>
      </c>
      <c r="Z49" s="258">
        <f>SUM((1.401*O49+0.684)*P49+(1.214*O49-0.834))</f>
        <v>1.1227408749999999</v>
      </c>
      <c r="AA49" s="314" t="s">
        <v>188</v>
      </c>
      <c r="AB49" s="258">
        <f>SUM(Y49*Q49+Z49)</f>
        <v>3.783250775</v>
      </c>
      <c r="AC49" s="252">
        <f>SUM(W49*AB49*X49*0.81)</f>
        <v>0.38611857409650002</v>
      </c>
      <c r="AD49" s="244">
        <f>SUM(T49+AC49)</f>
        <v>0.4793839293596579</v>
      </c>
    </row>
    <row r="50" spans="1:30" ht="15" customHeight="1">
      <c r="A50" s="281"/>
      <c r="B50" s="278"/>
      <c r="C50" s="278"/>
      <c r="D50" s="278"/>
      <c r="E50" s="88" t="s">
        <v>137</v>
      </c>
      <c r="F50" s="81">
        <f t="shared" ref="F50:M50" si="22">SUM(F$8*F49)</f>
        <v>1.4842105263157897E-3</v>
      </c>
      <c r="G50" s="81">
        <f t="shared" si="22"/>
        <v>1.0210526315789475E-3</v>
      </c>
      <c r="H50" s="81">
        <f t="shared" si="22"/>
        <v>0</v>
      </c>
      <c r="I50" s="81">
        <f t="shared" si="22"/>
        <v>0</v>
      </c>
      <c r="J50" s="81">
        <f t="shared" si="22"/>
        <v>0</v>
      </c>
      <c r="K50" s="81">
        <f t="shared" si="22"/>
        <v>0</v>
      </c>
      <c r="L50" s="81">
        <f t="shared" si="22"/>
        <v>4.2000000000000006E-3</v>
      </c>
      <c r="M50" s="81">
        <f t="shared" si="22"/>
        <v>5.4526315789473678E-3</v>
      </c>
      <c r="N50" s="275"/>
      <c r="O50" s="271"/>
      <c r="P50" s="269"/>
      <c r="Q50" s="271"/>
      <c r="R50" s="271"/>
      <c r="S50" s="295"/>
      <c r="T50" s="261"/>
      <c r="U50" s="262"/>
      <c r="V50" s="299"/>
      <c r="W50" s="255"/>
      <c r="X50" s="310"/>
      <c r="Y50" s="314"/>
      <c r="Z50" s="259"/>
      <c r="AA50" s="314"/>
      <c r="AB50" s="259"/>
      <c r="AC50" s="253"/>
      <c r="AD50" s="246"/>
    </row>
    <row r="51" spans="1:30" ht="15" customHeight="1">
      <c r="A51" s="281"/>
      <c r="B51" s="278"/>
      <c r="C51" s="278">
        <v>22</v>
      </c>
      <c r="D51" s="278" t="s">
        <v>240</v>
      </c>
      <c r="E51" s="89" t="s">
        <v>15</v>
      </c>
      <c r="F51" s="63">
        <v>3</v>
      </c>
      <c r="G51" s="63">
        <v>0</v>
      </c>
      <c r="H51" s="63">
        <v>1</v>
      </c>
      <c r="I51" s="63">
        <v>0</v>
      </c>
      <c r="J51" s="63">
        <v>0</v>
      </c>
      <c r="K51" s="63">
        <v>0</v>
      </c>
      <c r="L51" s="63">
        <v>3</v>
      </c>
      <c r="M51" s="63">
        <v>7</v>
      </c>
      <c r="N51" s="275">
        <f>SUM(F52:M52)</f>
        <v>1.1915789473684209E-2</v>
      </c>
      <c r="O51" s="271">
        <v>0.57499999999999996</v>
      </c>
      <c r="P51" s="269">
        <v>0.84499999999999997</v>
      </c>
      <c r="Q51" s="271">
        <v>0.31</v>
      </c>
      <c r="R51" s="271">
        <f>SUM((O51-0.27)*(P51+0.27)*Q51)</f>
        <v>0.10542324999999997</v>
      </c>
      <c r="S51" s="294">
        <f t="shared" si="2"/>
        <v>0.88697190160914019</v>
      </c>
      <c r="T51" s="260">
        <f>SUM(R51*S51)</f>
        <v>9.3507460526315755E-2</v>
      </c>
      <c r="U51" s="262">
        <f>ROUNDUP((R51*S51)*1000,2)</f>
        <v>93.51</v>
      </c>
      <c r="V51" s="299">
        <f>SUM(計算まとめ!$E$4)</f>
        <v>3.4999999999999997E-5</v>
      </c>
      <c r="W51" s="254">
        <f>SUM(V51*3600)</f>
        <v>0.126</v>
      </c>
      <c r="X51" s="308">
        <v>1</v>
      </c>
      <c r="Y51" s="314">
        <f>SUM(3.297*P51+(1.971*O51+4.663))</f>
        <v>8.5822900000000004</v>
      </c>
      <c r="Z51" s="258">
        <f>SUM((1.401*O51+0.684)*P51+(1.214*O51-0.834))</f>
        <v>1.1227408749999999</v>
      </c>
      <c r="AA51" s="314" t="s">
        <v>188</v>
      </c>
      <c r="AB51" s="258">
        <f>SUM(Y51*Q51+Z51)</f>
        <v>3.783250775</v>
      </c>
      <c r="AC51" s="252">
        <f>SUM(W51*AB51*X51*0.81)</f>
        <v>0.38611857409650002</v>
      </c>
      <c r="AD51" s="244">
        <f>SUM(T51+AC51)</f>
        <v>0.47962603462281578</v>
      </c>
    </row>
    <row r="52" spans="1:30" ht="15" customHeight="1">
      <c r="A52" s="281"/>
      <c r="B52" s="278"/>
      <c r="C52" s="278"/>
      <c r="D52" s="278"/>
      <c r="E52" s="88" t="s">
        <v>137</v>
      </c>
      <c r="F52" s="81">
        <f t="shared" ref="F52:M52" si="23">SUM(F$8*F51)</f>
        <v>1.4842105263157897E-3</v>
      </c>
      <c r="G52" s="81">
        <f t="shared" si="23"/>
        <v>0</v>
      </c>
      <c r="H52" s="81">
        <f t="shared" si="23"/>
        <v>7.7894736842105256E-4</v>
      </c>
      <c r="I52" s="81">
        <f t="shared" si="23"/>
        <v>0</v>
      </c>
      <c r="J52" s="81">
        <f t="shared" si="23"/>
        <v>0</v>
      </c>
      <c r="K52" s="81">
        <f t="shared" si="23"/>
        <v>0</v>
      </c>
      <c r="L52" s="81">
        <f t="shared" si="23"/>
        <v>4.2000000000000006E-3</v>
      </c>
      <c r="M52" s="81">
        <f t="shared" si="23"/>
        <v>5.4526315789473678E-3</v>
      </c>
      <c r="N52" s="275"/>
      <c r="O52" s="271"/>
      <c r="P52" s="269"/>
      <c r="Q52" s="271"/>
      <c r="R52" s="271"/>
      <c r="S52" s="295"/>
      <c r="T52" s="261"/>
      <c r="U52" s="262"/>
      <c r="V52" s="299"/>
      <c r="W52" s="255"/>
      <c r="X52" s="310"/>
      <c r="Y52" s="314"/>
      <c r="Z52" s="259"/>
      <c r="AA52" s="314"/>
      <c r="AB52" s="259"/>
      <c r="AC52" s="253"/>
      <c r="AD52" s="246"/>
    </row>
    <row r="53" spans="1:30" ht="15" customHeight="1">
      <c r="A53" s="281"/>
      <c r="B53" s="278"/>
      <c r="C53" s="278">
        <v>23</v>
      </c>
      <c r="D53" s="278" t="s">
        <v>213</v>
      </c>
      <c r="E53" s="89" t="s">
        <v>15</v>
      </c>
      <c r="F53" s="63">
        <v>4</v>
      </c>
      <c r="G53" s="63">
        <v>1</v>
      </c>
      <c r="H53" s="63">
        <v>0</v>
      </c>
      <c r="I53" s="63">
        <v>0</v>
      </c>
      <c r="J53" s="63">
        <v>0</v>
      </c>
      <c r="K53" s="63">
        <v>0</v>
      </c>
      <c r="L53" s="63">
        <v>4</v>
      </c>
      <c r="M53" s="63">
        <v>8</v>
      </c>
      <c r="N53" s="275">
        <f>SUM(F54:M54)</f>
        <v>1.4831578947368421E-2</v>
      </c>
      <c r="O53" s="271">
        <v>0.57499999999999996</v>
      </c>
      <c r="P53" s="269">
        <v>1.115</v>
      </c>
      <c r="Q53" s="271">
        <v>0.31</v>
      </c>
      <c r="R53" s="271">
        <f>SUM((O53-0.27)*(P53+0.27)*Q53)</f>
        <v>0.13095174999999998</v>
      </c>
      <c r="S53" s="294">
        <f t="shared" si="2"/>
        <v>0.88674012414978476</v>
      </c>
      <c r="T53" s="260">
        <f>SUM(R53*S53)</f>
        <v>0.11612017105263156</v>
      </c>
      <c r="U53" s="262">
        <f>ROUNDUP((R53*S53)*1000,2)</f>
        <v>116.13000000000001</v>
      </c>
      <c r="V53" s="299">
        <f>SUM(計算まとめ!$E$4)</f>
        <v>3.4999999999999997E-5</v>
      </c>
      <c r="W53" s="254">
        <f>SUM(V53*3600)</f>
        <v>0.126</v>
      </c>
      <c r="X53" s="308">
        <v>1</v>
      </c>
      <c r="Y53" s="314">
        <f>SUM(3.297*P53+(1.971*O53+4.663))</f>
        <v>9.4724800000000009</v>
      </c>
      <c r="Z53" s="258">
        <f>SUM((1.401*O53+0.684)*P53+(1.214*O53-0.834))</f>
        <v>1.5249261249999999</v>
      </c>
      <c r="AA53" s="314" t="s">
        <v>188</v>
      </c>
      <c r="AB53" s="258">
        <f>SUM(Y53*Q53+Z53)</f>
        <v>4.4613949250000005</v>
      </c>
      <c r="AC53" s="252">
        <f>SUM(W53*AB53*X53*0.81)</f>
        <v>0.45532996604550008</v>
      </c>
      <c r="AD53" s="244">
        <f>SUM(T53+AC53)</f>
        <v>0.57145013709813164</v>
      </c>
    </row>
    <row r="54" spans="1:30" ht="15" customHeight="1">
      <c r="A54" s="281"/>
      <c r="B54" s="278"/>
      <c r="C54" s="278"/>
      <c r="D54" s="278"/>
      <c r="E54" s="88" t="s">
        <v>137</v>
      </c>
      <c r="F54" s="81">
        <f t="shared" ref="F54:M54" si="24">SUM(F$8*F53)</f>
        <v>1.9789473684210528E-3</v>
      </c>
      <c r="G54" s="81">
        <f t="shared" si="24"/>
        <v>1.0210526315789475E-3</v>
      </c>
      <c r="H54" s="81">
        <f t="shared" si="24"/>
        <v>0</v>
      </c>
      <c r="I54" s="81">
        <f t="shared" si="24"/>
        <v>0</v>
      </c>
      <c r="J54" s="81">
        <f t="shared" si="24"/>
        <v>0</v>
      </c>
      <c r="K54" s="81">
        <f t="shared" si="24"/>
        <v>0</v>
      </c>
      <c r="L54" s="81">
        <f t="shared" si="24"/>
        <v>5.6000000000000008E-3</v>
      </c>
      <c r="M54" s="81">
        <f t="shared" si="24"/>
        <v>6.2315789473684205E-3</v>
      </c>
      <c r="N54" s="275"/>
      <c r="O54" s="271"/>
      <c r="P54" s="269"/>
      <c r="Q54" s="271"/>
      <c r="R54" s="271"/>
      <c r="S54" s="295"/>
      <c r="T54" s="261"/>
      <c r="U54" s="262"/>
      <c r="V54" s="299"/>
      <c r="W54" s="255"/>
      <c r="X54" s="310"/>
      <c r="Y54" s="314"/>
      <c r="Z54" s="259"/>
      <c r="AA54" s="314"/>
      <c r="AB54" s="259"/>
      <c r="AC54" s="253"/>
      <c r="AD54" s="246"/>
    </row>
    <row r="55" spans="1:30" ht="15" customHeight="1">
      <c r="A55" s="281"/>
      <c r="B55" s="278"/>
      <c r="C55" s="278">
        <v>24</v>
      </c>
      <c r="D55" s="278" t="s">
        <v>241</v>
      </c>
      <c r="E55" s="89" t="s">
        <v>15</v>
      </c>
      <c r="F55" s="63">
        <v>4</v>
      </c>
      <c r="G55" s="63">
        <v>0</v>
      </c>
      <c r="H55" s="63">
        <v>1</v>
      </c>
      <c r="I55" s="63">
        <v>0</v>
      </c>
      <c r="J55" s="63">
        <v>0</v>
      </c>
      <c r="K55" s="63">
        <v>0</v>
      </c>
      <c r="L55" s="63">
        <v>4</v>
      </c>
      <c r="M55" s="63">
        <v>8</v>
      </c>
      <c r="N55" s="275">
        <f>SUM(F56:M56)</f>
        <v>1.4589473684210527E-2</v>
      </c>
      <c r="O55" s="271">
        <v>0.57499999999999996</v>
      </c>
      <c r="P55" s="269">
        <v>1.115</v>
      </c>
      <c r="Q55" s="271">
        <v>0.31</v>
      </c>
      <c r="R55" s="271">
        <f>SUM((O55-0.27)*(P55+0.27)*Q55)</f>
        <v>0.13095174999999998</v>
      </c>
      <c r="S55" s="294">
        <f t="shared" si="2"/>
        <v>0.88858893688545182</v>
      </c>
      <c r="T55" s="260">
        <f>SUM(R55*S55)</f>
        <v>0.11636227631578945</v>
      </c>
      <c r="U55" s="262">
        <f>ROUNDUP((R55*S55)*1000,2)</f>
        <v>116.37</v>
      </c>
      <c r="V55" s="299">
        <f>SUM(計算まとめ!$E$4)</f>
        <v>3.4999999999999997E-5</v>
      </c>
      <c r="W55" s="254">
        <f>SUM(V55*3600)</f>
        <v>0.126</v>
      </c>
      <c r="X55" s="308">
        <v>1</v>
      </c>
      <c r="Y55" s="314">
        <f>SUM(3.297*P55+(1.971*O55+4.663))</f>
        <v>9.4724800000000009</v>
      </c>
      <c r="Z55" s="258">
        <f>SUM((1.401*O55+0.684)*P55+(1.214*O55-0.834))</f>
        <v>1.5249261249999999</v>
      </c>
      <c r="AA55" s="314" t="s">
        <v>188</v>
      </c>
      <c r="AB55" s="258">
        <f>SUM(Y55*Q55+Z55)</f>
        <v>4.4613949250000005</v>
      </c>
      <c r="AC55" s="252">
        <f>SUM(W55*AB55*X55*0.81)</f>
        <v>0.45532996604550008</v>
      </c>
      <c r="AD55" s="244">
        <f>SUM(T55+AC55)</f>
        <v>0.57169224236128957</v>
      </c>
    </row>
    <row r="56" spans="1:30" ht="15" customHeight="1">
      <c r="A56" s="281"/>
      <c r="B56" s="278"/>
      <c r="C56" s="278"/>
      <c r="D56" s="278"/>
      <c r="E56" s="88" t="s">
        <v>137</v>
      </c>
      <c r="F56" s="81">
        <f t="shared" ref="F56:M56" si="25">SUM(F$8*F55)</f>
        <v>1.9789473684210528E-3</v>
      </c>
      <c r="G56" s="81">
        <f t="shared" si="25"/>
        <v>0</v>
      </c>
      <c r="H56" s="81">
        <f t="shared" si="25"/>
        <v>7.7894736842105256E-4</v>
      </c>
      <c r="I56" s="81">
        <f t="shared" si="25"/>
        <v>0</v>
      </c>
      <c r="J56" s="81">
        <f t="shared" si="25"/>
        <v>0</v>
      </c>
      <c r="K56" s="81">
        <f t="shared" si="25"/>
        <v>0</v>
      </c>
      <c r="L56" s="81">
        <f t="shared" si="25"/>
        <v>5.6000000000000008E-3</v>
      </c>
      <c r="M56" s="81">
        <f t="shared" si="25"/>
        <v>6.2315789473684205E-3</v>
      </c>
      <c r="N56" s="275"/>
      <c r="O56" s="271"/>
      <c r="P56" s="269"/>
      <c r="Q56" s="271"/>
      <c r="R56" s="271"/>
      <c r="S56" s="295"/>
      <c r="T56" s="261"/>
      <c r="U56" s="262"/>
      <c r="V56" s="299"/>
      <c r="W56" s="255"/>
      <c r="X56" s="310"/>
      <c r="Y56" s="314"/>
      <c r="Z56" s="259"/>
      <c r="AA56" s="314"/>
      <c r="AB56" s="259"/>
      <c r="AC56" s="253"/>
      <c r="AD56" s="246"/>
    </row>
    <row r="57" spans="1:30" s="72" customFormat="1" ht="15" customHeight="1">
      <c r="A57" s="281"/>
      <c r="B57" s="278"/>
      <c r="C57" s="278">
        <v>25</v>
      </c>
      <c r="D57" s="278" t="s">
        <v>214</v>
      </c>
      <c r="E57" s="89" t="s">
        <v>15</v>
      </c>
      <c r="F57" s="63">
        <v>4</v>
      </c>
      <c r="G57" s="63">
        <v>1</v>
      </c>
      <c r="H57" s="63">
        <v>0</v>
      </c>
      <c r="I57" s="63">
        <v>0</v>
      </c>
      <c r="J57" s="63">
        <v>0</v>
      </c>
      <c r="K57" s="63">
        <v>0</v>
      </c>
      <c r="L57" s="63">
        <v>4</v>
      </c>
      <c r="M57" s="63">
        <v>8</v>
      </c>
      <c r="N57" s="275">
        <f>SUM(F58:M58)</f>
        <v>1.4831578947368421E-2</v>
      </c>
      <c r="O57" s="271">
        <v>0.84499999999999997</v>
      </c>
      <c r="P57" s="269">
        <v>0.84499999999999997</v>
      </c>
      <c r="Q57" s="271">
        <v>0.31</v>
      </c>
      <c r="R57" s="271">
        <f>SUM((O57-0.27*2)*(P57+0.27*2)*Q57)</f>
        <v>0.13095174999999998</v>
      </c>
      <c r="S57" s="294">
        <f t="shared" si="2"/>
        <v>0.88674012414978476</v>
      </c>
      <c r="T57" s="260">
        <f>SUM(R57*S57)</f>
        <v>0.11612017105263156</v>
      </c>
      <c r="U57" s="262">
        <f>ROUNDUP((R57*S57)*1000,2)</f>
        <v>116.13000000000001</v>
      </c>
      <c r="V57" s="299">
        <f>SUM(計算まとめ!$E$4)</f>
        <v>3.4999999999999997E-5</v>
      </c>
      <c r="W57" s="254">
        <f>SUM(V57*3600)</f>
        <v>0.126</v>
      </c>
      <c r="X57" s="308">
        <v>1</v>
      </c>
      <c r="Y57" s="314">
        <f>SUM(3.297*P57+(1.971*O57+4.663))</f>
        <v>9.1144600000000011</v>
      </c>
      <c r="Z57" s="258">
        <f>SUM((1.401*O57+0.684)*P57+(1.214*O57-0.834))</f>
        <v>1.7701590249999999</v>
      </c>
      <c r="AA57" s="314" t="s">
        <v>188</v>
      </c>
      <c r="AB57" s="258">
        <f>SUM(Y57*Q57+Z57)</f>
        <v>4.5956416250000007</v>
      </c>
      <c r="AC57" s="252">
        <f>SUM(W57*AB57*X57*0.81)</f>
        <v>0.46903118424750012</v>
      </c>
      <c r="AD57" s="244">
        <f>SUM(T57+AC57)</f>
        <v>0.58515135530013174</v>
      </c>
    </row>
    <row r="58" spans="1:30" ht="15" customHeight="1">
      <c r="A58" s="281"/>
      <c r="B58" s="278"/>
      <c r="C58" s="278"/>
      <c r="D58" s="278"/>
      <c r="E58" s="88" t="s">
        <v>137</v>
      </c>
      <c r="F58" s="81">
        <f t="shared" ref="F58:M58" si="26">SUM(F$8*F57)</f>
        <v>1.9789473684210528E-3</v>
      </c>
      <c r="G58" s="81">
        <f t="shared" si="26"/>
        <v>1.0210526315789475E-3</v>
      </c>
      <c r="H58" s="81">
        <f t="shared" si="26"/>
        <v>0</v>
      </c>
      <c r="I58" s="81">
        <f t="shared" si="26"/>
        <v>0</v>
      </c>
      <c r="J58" s="81">
        <f t="shared" si="26"/>
        <v>0</v>
      </c>
      <c r="K58" s="81">
        <f t="shared" si="26"/>
        <v>0</v>
      </c>
      <c r="L58" s="81">
        <f t="shared" si="26"/>
        <v>5.6000000000000008E-3</v>
      </c>
      <c r="M58" s="81">
        <f t="shared" si="26"/>
        <v>6.2315789473684205E-3</v>
      </c>
      <c r="N58" s="275"/>
      <c r="O58" s="271"/>
      <c r="P58" s="269"/>
      <c r="Q58" s="271"/>
      <c r="R58" s="271"/>
      <c r="S58" s="295"/>
      <c r="T58" s="261"/>
      <c r="U58" s="262"/>
      <c r="V58" s="299"/>
      <c r="W58" s="255"/>
      <c r="X58" s="310"/>
      <c r="Y58" s="314"/>
      <c r="Z58" s="259"/>
      <c r="AA58" s="314"/>
      <c r="AB58" s="259"/>
      <c r="AC58" s="253"/>
      <c r="AD58" s="246"/>
    </row>
    <row r="59" spans="1:30" ht="15" customHeight="1">
      <c r="A59" s="281"/>
      <c r="B59" s="278"/>
      <c r="C59" s="278">
        <v>26</v>
      </c>
      <c r="D59" s="278" t="s">
        <v>242</v>
      </c>
      <c r="E59" s="89" t="s">
        <v>15</v>
      </c>
      <c r="F59" s="63">
        <v>4</v>
      </c>
      <c r="G59" s="63">
        <v>0</v>
      </c>
      <c r="H59" s="63">
        <v>1</v>
      </c>
      <c r="I59" s="63">
        <v>0</v>
      </c>
      <c r="J59" s="63">
        <v>0</v>
      </c>
      <c r="K59" s="63">
        <v>0</v>
      </c>
      <c r="L59" s="63">
        <v>4</v>
      </c>
      <c r="M59" s="63">
        <v>8</v>
      </c>
      <c r="N59" s="275">
        <f>SUM(F60:M60)</f>
        <v>1.4589473684210527E-2</v>
      </c>
      <c r="O59" s="271">
        <v>0.84499999999999997</v>
      </c>
      <c r="P59" s="269">
        <v>0.84499999999999997</v>
      </c>
      <c r="Q59" s="271">
        <v>0.31</v>
      </c>
      <c r="R59" s="271">
        <f>SUM((O59-0.27*2)*(P59+0.27*2)*Q59)</f>
        <v>0.13095174999999998</v>
      </c>
      <c r="S59" s="294">
        <f t="shared" si="2"/>
        <v>0.88858893688545182</v>
      </c>
      <c r="T59" s="260">
        <f>SUM(R59*S59)</f>
        <v>0.11636227631578945</v>
      </c>
      <c r="U59" s="262">
        <f>ROUNDUP((R59*S59)*1000,2)</f>
        <v>116.37</v>
      </c>
      <c r="V59" s="299">
        <f>SUM(計算まとめ!$E$4)</f>
        <v>3.4999999999999997E-5</v>
      </c>
      <c r="W59" s="254">
        <f>SUM(V59*3600)</f>
        <v>0.126</v>
      </c>
      <c r="X59" s="308">
        <v>1</v>
      </c>
      <c r="Y59" s="314">
        <f>SUM(3.297*P59+(1.971*O59+4.663))</f>
        <v>9.1144600000000011</v>
      </c>
      <c r="Z59" s="258">
        <f>SUM((1.401*O59+0.684)*P59+(1.214*O59-0.834))</f>
        <v>1.7701590249999999</v>
      </c>
      <c r="AA59" s="314" t="s">
        <v>188</v>
      </c>
      <c r="AB59" s="258">
        <f>SUM(Y59*Q59+Z59)</f>
        <v>4.5956416250000007</v>
      </c>
      <c r="AC59" s="252">
        <f>SUM(W59*AB59*X59*0.81)</f>
        <v>0.46903118424750012</v>
      </c>
      <c r="AD59" s="244">
        <f>SUM(T59+AC59)</f>
        <v>0.58539346056328956</v>
      </c>
    </row>
    <row r="60" spans="1:30" ht="15" customHeight="1">
      <c r="A60" s="281"/>
      <c r="B60" s="278"/>
      <c r="C60" s="278"/>
      <c r="D60" s="278"/>
      <c r="E60" s="88" t="s">
        <v>137</v>
      </c>
      <c r="F60" s="81">
        <f t="shared" ref="F60:M60" si="27">SUM(F$8*F59)</f>
        <v>1.9789473684210528E-3</v>
      </c>
      <c r="G60" s="81">
        <f t="shared" si="27"/>
        <v>0</v>
      </c>
      <c r="H60" s="81">
        <f t="shared" si="27"/>
        <v>7.7894736842105256E-4</v>
      </c>
      <c r="I60" s="81">
        <f t="shared" si="27"/>
        <v>0</v>
      </c>
      <c r="J60" s="81">
        <f t="shared" si="27"/>
        <v>0</v>
      </c>
      <c r="K60" s="81">
        <f t="shared" si="27"/>
        <v>0</v>
      </c>
      <c r="L60" s="81">
        <f t="shared" si="27"/>
        <v>5.6000000000000008E-3</v>
      </c>
      <c r="M60" s="81">
        <f t="shared" si="27"/>
        <v>6.2315789473684205E-3</v>
      </c>
      <c r="N60" s="275"/>
      <c r="O60" s="271"/>
      <c r="P60" s="269"/>
      <c r="Q60" s="271"/>
      <c r="R60" s="271"/>
      <c r="S60" s="295"/>
      <c r="T60" s="261"/>
      <c r="U60" s="262"/>
      <c r="V60" s="299"/>
      <c r="W60" s="255"/>
      <c r="X60" s="310"/>
      <c r="Y60" s="314"/>
      <c r="Z60" s="259"/>
      <c r="AA60" s="314"/>
      <c r="AB60" s="259"/>
      <c r="AC60" s="253"/>
      <c r="AD60" s="246"/>
    </row>
    <row r="61" spans="1:30" ht="15" customHeight="1">
      <c r="A61" s="281"/>
      <c r="B61" s="278"/>
      <c r="C61" s="278">
        <v>27</v>
      </c>
      <c r="D61" s="278" t="s">
        <v>215</v>
      </c>
      <c r="E61" s="89" t="s">
        <v>15</v>
      </c>
      <c r="F61" s="63">
        <v>5</v>
      </c>
      <c r="G61" s="63">
        <v>1</v>
      </c>
      <c r="H61" s="63">
        <v>0</v>
      </c>
      <c r="I61" s="63">
        <v>0</v>
      </c>
      <c r="J61" s="63">
        <v>0</v>
      </c>
      <c r="K61" s="63">
        <v>0</v>
      </c>
      <c r="L61" s="63">
        <v>5</v>
      </c>
      <c r="M61" s="63">
        <v>9</v>
      </c>
      <c r="N61" s="275">
        <f>SUM(F62:M62)</f>
        <v>1.7505263157894739E-2</v>
      </c>
      <c r="O61" s="271">
        <v>0.84499999999999997</v>
      </c>
      <c r="P61" s="269">
        <v>1.115</v>
      </c>
      <c r="Q61" s="271">
        <v>0.31</v>
      </c>
      <c r="R61" s="271">
        <f>SUM((O61-0.27*2)*(P61+0.27*2)*Q61)</f>
        <v>0.15648024999999996</v>
      </c>
      <c r="S61" s="294">
        <f t="shared" si="2"/>
        <v>0.88813116570369266</v>
      </c>
      <c r="T61" s="260">
        <f>SUM(R61*S61)</f>
        <v>0.13897498684210521</v>
      </c>
      <c r="U61" s="262">
        <f>ROUNDUP((R61*S61)*1000,2)</f>
        <v>138.97999999999999</v>
      </c>
      <c r="V61" s="299">
        <f>SUM(計算まとめ!$E$4)</f>
        <v>3.4999999999999997E-5</v>
      </c>
      <c r="W61" s="254">
        <f>SUM(V61*3600)</f>
        <v>0.126</v>
      </c>
      <c r="X61" s="308">
        <v>1</v>
      </c>
      <c r="Y61" s="314">
        <f>SUM(3.297*P61+(1.971*O61+4.663))</f>
        <v>10.00465</v>
      </c>
      <c r="Z61" s="258">
        <f>SUM((1.401*O61+0.684)*P61+(1.214*O61-0.834))</f>
        <v>2.2744771749999999</v>
      </c>
      <c r="AA61" s="314" t="s">
        <v>188</v>
      </c>
      <c r="AB61" s="258">
        <f>SUM(Y61*Q61+Z61)</f>
        <v>5.3759186749999994</v>
      </c>
      <c r="AC61" s="252">
        <f>SUM(W61*AB61*X61*0.81)</f>
        <v>0.5486662599705</v>
      </c>
      <c r="AD61" s="244">
        <f>SUM(T61+AC61)</f>
        <v>0.68764124681260519</v>
      </c>
    </row>
    <row r="62" spans="1:30" ht="15" customHeight="1">
      <c r="A62" s="281"/>
      <c r="B62" s="278"/>
      <c r="C62" s="278"/>
      <c r="D62" s="278"/>
      <c r="E62" s="88" t="s">
        <v>137</v>
      </c>
      <c r="F62" s="81">
        <f t="shared" ref="F62:M62" si="28">SUM(F$8*F61)</f>
        <v>2.4736842105263159E-3</v>
      </c>
      <c r="G62" s="81">
        <f t="shared" si="28"/>
        <v>1.0210526315789475E-3</v>
      </c>
      <c r="H62" s="81">
        <f t="shared" si="28"/>
        <v>0</v>
      </c>
      <c r="I62" s="81">
        <f t="shared" si="28"/>
        <v>0</v>
      </c>
      <c r="J62" s="81">
        <f t="shared" si="28"/>
        <v>0</v>
      </c>
      <c r="K62" s="81">
        <f t="shared" si="28"/>
        <v>0</v>
      </c>
      <c r="L62" s="81">
        <f t="shared" si="28"/>
        <v>7.000000000000001E-3</v>
      </c>
      <c r="M62" s="81">
        <f t="shared" si="28"/>
        <v>7.0105263157894731E-3</v>
      </c>
      <c r="N62" s="275"/>
      <c r="O62" s="271"/>
      <c r="P62" s="269"/>
      <c r="Q62" s="271"/>
      <c r="R62" s="271"/>
      <c r="S62" s="295"/>
      <c r="T62" s="261"/>
      <c r="U62" s="262"/>
      <c r="V62" s="299"/>
      <c r="W62" s="255"/>
      <c r="X62" s="310"/>
      <c r="Y62" s="314"/>
      <c r="Z62" s="259"/>
      <c r="AA62" s="314"/>
      <c r="AB62" s="259"/>
      <c r="AC62" s="253"/>
      <c r="AD62" s="246"/>
    </row>
    <row r="63" spans="1:30" ht="15" customHeight="1">
      <c r="A63" s="281"/>
      <c r="B63" s="278"/>
      <c r="C63" s="278">
        <v>28</v>
      </c>
      <c r="D63" s="278" t="s">
        <v>243</v>
      </c>
      <c r="E63" s="89" t="s">
        <v>15</v>
      </c>
      <c r="F63" s="63">
        <v>5</v>
      </c>
      <c r="G63" s="63">
        <v>0</v>
      </c>
      <c r="H63" s="63">
        <v>1</v>
      </c>
      <c r="I63" s="63">
        <v>0</v>
      </c>
      <c r="J63" s="63">
        <v>0</v>
      </c>
      <c r="K63" s="63">
        <v>0</v>
      </c>
      <c r="L63" s="63">
        <v>5</v>
      </c>
      <c r="M63" s="63">
        <v>9</v>
      </c>
      <c r="N63" s="275">
        <f>SUM(F64:M64)</f>
        <v>1.7263157894736841E-2</v>
      </c>
      <c r="O63" s="271">
        <v>0.84499999999999997</v>
      </c>
      <c r="P63" s="269">
        <v>1.115</v>
      </c>
      <c r="Q63" s="271">
        <v>0.31</v>
      </c>
      <c r="R63" s="271">
        <f>SUM((O63-0.27*2)*(P63+0.27*2)*Q63)</f>
        <v>0.15648024999999996</v>
      </c>
      <c r="S63" s="294">
        <f t="shared" si="2"/>
        <v>0.88967835944320872</v>
      </c>
      <c r="T63" s="260">
        <f>SUM(R63*S63)</f>
        <v>0.13921709210526312</v>
      </c>
      <c r="U63" s="262">
        <f>ROUNDUP((R63*S63)*1000,2)</f>
        <v>139.22</v>
      </c>
      <c r="V63" s="299">
        <f>SUM(計算まとめ!$E$4)</f>
        <v>3.4999999999999997E-5</v>
      </c>
      <c r="W63" s="254">
        <f>SUM(V63*3600)</f>
        <v>0.126</v>
      </c>
      <c r="X63" s="309">
        <v>1</v>
      </c>
      <c r="Y63" s="314">
        <f>SUM(3.297*P63+(1.971*O63+4.663))</f>
        <v>10.00465</v>
      </c>
      <c r="Z63" s="258">
        <f>SUM((1.401*O63+0.684)*P63+(1.214*O63-0.834))</f>
        <v>2.2744771749999999</v>
      </c>
      <c r="AA63" s="314" t="s">
        <v>188</v>
      </c>
      <c r="AB63" s="258">
        <f>SUM(Y63*Q63+Z63)</f>
        <v>5.3759186749999994</v>
      </c>
      <c r="AC63" s="252">
        <f>SUM(W63*AB63*X63*0.81)</f>
        <v>0.5486662599705</v>
      </c>
      <c r="AD63" s="244">
        <f>SUM(T63+AC63)</f>
        <v>0.68788335207576312</v>
      </c>
    </row>
    <row r="64" spans="1:30" ht="15" customHeight="1" thickBot="1">
      <c r="A64" s="282"/>
      <c r="B64" s="279"/>
      <c r="C64" s="279"/>
      <c r="D64" s="279"/>
      <c r="E64" s="85" t="s">
        <v>137</v>
      </c>
      <c r="F64" s="81">
        <f t="shared" ref="F64:M64" si="29">SUM(F$8*F63)</f>
        <v>2.4736842105263159E-3</v>
      </c>
      <c r="G64" s="81">
        <f t="shared" si="29"/>
        <v>0</v>
      </c>
      <c r="H64" s="81">
        <f t="shared" si="29"/>
        <v>7.7894736842105256E-4</v>
      </c>
      <c r="I64" s="81">
        <f t="shared" si="29"/>
        <v>0</v>
      </c>
      <c r="J64" s="81">
        <f t="shared" si="29"/>
        <v>0</v>
      </c>
      <c r="K64" s="81">
        <f t="shared" si="29"/>
        <v>0</v>
      </c>
      <c r="L64" s="81">
        <f t="shared" si="29"/>
        <v>7.000000000000001E-3</v>
      </c>
      <c r="M64" s="81">
        <f t="shared" si="29"/>
        <v>7.0105263157894731E-3</v>
      </c>
      <c r="N64" s="276"/>
      <c r="O64" s="272"/>
      <c r="P64" s="270"/>
      <c r="Q64" s="272"/>
      <c r="R64" s="272"/>
      <c r="S64" s="300"/>
      <c r="T64" s="303"/>
      <c r="U64" s="304"/>
      <c r="V64" s="302"/>
      <c r="W64" s="301"/>
      <c r="X64" s="311"/>
      <c r="Y64" s="315"/>
      <c r="Z64" s="312"/>
      <c r="AA64" s="315"/>
      <c r="AB64" s="312"/>
      <c r="AC64" s="264"/>
      <c r="AD64" s="245"/>
    </row>
    <row r="65" spans="1:30" s="72" customFormat="1" ht="15" customHeight="1">
      <c r="A65" s="280" t="s">
        <v>171</v>
      </c>
      <c r="B65" s="283" t="s">
        <v>172</v>
      </c>
      <c r="C65" s="291">
        <v>29</v>
      </c>
      <c r="D65" s="291" t="s">
        <v>216</v>
      </c>
      <c r="E65" s="87" t="s">
        <v>15</v>
      </c>
      <c r="F65" s="55">
        <v>0</v>
      </c>
      <c r="G65" s="55">
        <v>1</v>
      </c>
      <c r="H65" s="55">
        <v>0</v>
      </c>
      <c r="I65" s="55">
        <v>0</v>
      </c>
      <c r="J65" s="55">
        <v>4</v>
      </c>
      <c r="K65" s="55">
        <v>0</v>
      </c>
      <c r="L65" s="55">
        <v>0</v>
      </c>
      <c r="M65" s="55">
        <v>0</v>
      </c>
      <c r="N65" s="277">
        <f>SUM(F66:M66)</f>
        <v>7.6736842105263161E-3</v>
      </c>
      <c r="O65" s="274">
        <v>0.30499999999999999</v>
      </c>
      <c r="P65" s="273">
        <v>0.30499999999999999</v>
      </c>
      <c r="Q65" s="274">
        <v>0.61</v>
      </c>
      <c r="R65" s="305">
        <f>SUM(O65*P65*Q65)</f>
        <v>5.6745249999999997E-2</v>
      </c>
      <c r="S65" s="297">
        <f t="shared" si="2"/>
        <v>0.86476957612264782</v>
      </c>
      <c r="T65" s="266">
        <f>SUM(R65*S65)</f>
        <v>4.9071565789473678E-2</v>
      </c>
      <c r="U65" s="263">
        <f>ROUNDUP((R65*S65)*1000,2)</f>
        <v>49.08</v>
      </c>
      <c r="V65" s="306">
        <f>SUM(計算まとめ!$E$4)</f>
        <v>3.4999999999999997E-5</v>
      </c>
      <c r="W65" s="293">
        <f>SUM(V65*3600)</f>
        <v>0.126</v>
      </c>
      <c r="X65" s="308">
        <v>1</v>
      </c>
      <c r="Y65" s="259">
        <f>SUM(0.12*O65+0.985)</f>
        <v>1.0216000000000001</v>
      </c>
      <c r="Z65" s="259">
        <f>SUM(7.837*O65+0.82)</f>
        <v>3.2102849999999998</v>
      </c>
      <c r="AA65" s="259">
        <f>SUM(2.858*O65-0.283)</f>
        <v>0.58868999999999994</v>
      </c>
      <c r="AB65" s="257">
        <f>SUM(Y65*Q65*Q65+Z65*Q65+AA65)</f>
        <v>2.92710121</v>
      </c>
      <c r="AC65" s="251">
        <f>SUM(W65*AB65*X65*0.81)</f>
        <v>0.29873994949260002</v>
      </c>
      <c r="AD65" s="247">
        <f>SUM(T65+AC65)</f>
        <v>0.34781151528207371</v>
      </c>
    </row>
    <row r="66" spans="1:30" ht="15" customHeight="1">
      <c r="A66" s="281"/>
      <c r="B66" s="284"/>
      <c r="C66" s="278"/>
      <c r="D66" s="278"/>
      <c r="E66" s="88" t="s">
        <v>137</v>
      </c>
      <c r="F66" s="81">
        <f t="shared" ref="F66:M66" si="30">SUM(F$8*F65)</f>
        <v>0</v>
      </c>
      <c r="G66" s="81">
        <f t="shared" si="30"/>
        <v>1.0210526315789475E-3</v>
      </c>
      <c r="H66" s="81">
        <f t="shared" si="30"/>
        <v>0</v>
      </c>
      <c r="I66" s="81">
        <f t="shared" si="30"/>
        <v>0</v>
      </c>
      <c r="J66" s="81">
        <f t="shared" si="30"/>
        <v>6.6526315789473683E-3</v>
      </c>
      <c r="K66" s="81">
        <f t="shared" si="30"/>
        <v>0</v>
      </c>
      <c r="L66" s="81">
        <f t="shared" si="30"/>
        <v>0</v>
      </c>
      <c r="M66" s="81">
        <f t="shared" si="30"/>
        <v>0</v>
      </c>
      <c r="N66" s="275"/>
      <c r="O66" s="271"/>
      <c r="P66" s="269"/>
      <c r="Q66" s="271"/>
      <c r="R66" s="271"/>
      <c r="S66" s="295"/>
      <c r="T66" s="261"/>
      <c r="U66" s="262"/>
      <c r="V66" s="299"/>
      <c r="W66" s="255"/>
      <c r="X66" s="310"/>
      <c r="Y66" s="314"/>
      <c r="Z66" s="314"/>
      <c r="AA66" s="314"/>
      <c r="AB66" s="259"/>
      <c r="AC66" s="253"/>
      <c r="AD66" s="246"/>
    </row>
    <row r="67" spans="1:30" ht="15" customHeight="1">
      <c r="A67" s="281"/>
      <c r="B67" s="284"/>
      <c r="C67" s="278">
        <v>30</v>
      </c>
      <c r="D67" s="278" t="s">
        <v>244</v>
      </c>
      <c r="E67" s="89" t="s">
        <v>15</v>
      </c>
      <c r="F67" s="63">
        <v>0</v>
      </c>
      <c r="G67" s="63">
        <v>0</v>
      </c>
      <c r="H67" s="63">
        <v>1</v>
      </c>
      <c r="I67" s="63">
        <v>0</v>
      </c>
      <c r="J67" s="63">
        <v>4</v>
      </c>
      <c r="K67" s="63">
        <v>0</v>
      </c>
      <c r="L67" s="63">
        <v>0</v>
      </c>
      <c r="M67" s="63">
        <v>0</v>
      </c>
      <c r="N67" s="275">
        <f>SUM(F68:M68)</f>
        <v>7.431578947368421E-3</v>
      </c>
      <c r="O67" s="271">
        <v>0.30499999999999999</v>
      </c>
      <c r="P67" s="269">
        <v>0.30499999999999999</v>
      </c>
      <c r="Q67" s="271">
        <v>0.61</v>
      </c>
      <c r="R67" s="271">
        <f>SUM(O67*P67*Q67)</f>
        <v>5.6745249999999997E-2</v>
      </c>
      <c r="S67" s="294">
        <f t="shared" si="2"/>
        <v>0.86903610527104169</v>
      </c>
      <c r="T67" s="260">
        <f>SUM(R67*S67)</f>
        <v>4.9313671052631576E-2</v>
      </c>
      <c r="U67" s="262">
        <f>ROUNDUP((R67*S67)*1000,2)</f>
        <v>49.32</v>
      </c>
      <c r="V67" s="299">
        <f>SUM(計算まとめ!$E$4)</f>
        <v>3.4999999999999997E-5</v>
      </c>
      <c r="W67" s="254">
        <f>SUM(V67*3600)</f>
        <v>0.126</v>
      </c>
      <c r="X67" s="308">
        <v>1</v>
      </c>
      <c r="Y67" s="314">
        <f>SUM(0.12*O67+0.985)</f>
        <v>1.0216000000000001</v>
      </c>
      <c r="Z67" s="314">
        <f>SUM(7.837*O67+0.82)</f>
        <v>3.2102849999999998</v>
      </c>
      <c r="AA67" s="314">
        <f>SUM(2.858*O67-0.283)</f>
        <v>0.58868999999999994</v>
      </c>
      <c r="AB67" s="258">
        <f>SUM(Y67*Q67*Q67+Z67*Q67+AA67)</f>
        <v>2.92710121</v>
      </c>
      <c r="AC67" s="252">
        <f>SUM(W67*AB67*X67*0.81)</f>
        <v>0.29873994949260002</v>
      </c>
      <c r="AD67" s="244">
        <f>SUM(T67+AC67)</f>
        <v>0.34805362054523159</v>
      </c>
    </row>
    <row r="68" spans="1:30" ht="15" customHeight="1">
      <c r="A68" s="281"/>
      <c r="B68" s="284"/>
      <c r="C68" s="278"/>
      <c r="D68" s="278"/>
      <c r="E68" s="88" t="s">
        <v>137</v>
      </c>
      <c r="F68" s="81">
        <f t="shared" ref="F68:M68" si="31">SUM(F$8*F67)</f>
        <v>0</v>
      </c>
      <c r="G68" s="81">
        <f t="shared" si="31"/>
        <v>0</v>
      </c>
      <c r="H68" s="81">
        <f t="shared" si="31"/>
        <v>7.7894736842105256E-4</v>
      </c>
      <c r="I68" s="81">
        <f t="shared" si="31"/>
        <v>0</v>
      </c>
      <c r="J68" s="81">
        <f t="shared" si="31"/>
        <v>6.6526315789473683E-3</v>
      </c>
      <c r="K68" s="81">
        <f t="shared" si="31"/>
        <v>0</v>
      </c>
      <c r="L68" s="81">
        <f t="shared" si="31"/>
        <v>0</v>
      </c>
      <c r="M68" s="81">
        <f t="shared" si="31"/>
        <v>0</v>
      </c>
      <c r="N68" s="275"/>
      <c r="O68" s="271"/>
      <c r="P68" s="269"/>
      <c r="Q68" s="271"/>
      <c r="R68" s="271"/>
      <c r="S68" s="295"/>
      <c r="T68" s="261"/>
      <c r="U68" s="262"/>
      <c r="V68" s="299"/>
      <c r="W68" s="255"/>
      <c r="X68" s="310"/>
      <c r="Y68" s="314"/>
      <c r="Z68" s="314"/>
      <c r="AA68" s="314"/>
      <c r="AB68" s="259"/>
      <c r="AC68" s="253"/>
      <c r="AD68" s="246"/>
    </row>
    <row r="69" spans="1:30" ht="15" customHeight="1">
      <c r="A69" s="281"/>
      <c r="B69" s="284"/>
      <c r="C69" s="278">
        <v>31</v>
      </c>
      <c r="D69" s="278" t="s">
        <v>217</v>
      </c>
      <c r="E69" s="89" t="s">
        <v>15</v>
      </c>
      <c r="F69" s="63">
        <v>1</v>
      </c>
      <c r="G69" s="63">
        <v>1</v>
      </c>
      <c r="H69" s="63">
        <v>0</v>
      </c>
      <c r="I69" s="63">
        <v>1</v>
      </c>
      <c r="J69" s="63">
        <v>4</v>
      </c>
      <c r="K69" s="63">
        <v>1</v>
      </c>
      <c r="L69" s="63">
        <v>0</v>
      </c>
      <c r="M69" s="63">
        <v>0</v>
      </c>
      <c r="N69" s="275">
        <f>SUM(F70:M70)</f>
        <v>1.2326315789473685E-2</v>
      </c>
      <c r="O69" s="271">
        <v>0.30499999999999999</v>
      </c>
      <c r="P69" s="269">
        <v>0.57499999999999996</v>
      </c>
      <c r="Q69" s="271">
        <v>0.61</v>
      </c>
      <c r="R69" s="271">
        <f>SUM(O69*P69*Q69)</f>
        <v>0.10697874999999998</v>
      </c>
      <c r="S69" s="294">
        <f t="shared" si="2"/>
        <v>0.88477790412139157</v>
      </c>
      <c r="T69" s="260">
        <f>SUM(R69*S69)</f>
        <v>9.4652434210526298E-2</v>
      </c>
      <c r="U69" s="262">
        <f>ROUNDUP((R69*S69)*1000,2)</f>
        <v>94.660000000000011</v>
      </c>
      <c r="V69" s="299">
        <f>SUM(計算まとめ!$E$4)</f>
        <v>3.4999999999999997E-5</v>
      </c>
      <c r="W69" s="254">
        <f>SUM(V69*3600)</f>
        <v>0.126</v>
      </c>
      <c r="X69" s="308">
        <v>1</v>
      </c>
      <c r="Y69" s="314">
        <f>SUM(3.297*P69+(1.971*O69+4.663))</f>
        <v>7.159930000000001</v>
      </c>
      <c r="Z69" s="258">
        <f>SUM((1.401*O69+0.684)*P69+(1.214*O69-0.834))</f>
        <v>0.17527037499999998</v>
      </c>
      <c r="AA69" s="314" t="s">
        <v>188</v>
      </c>
      <c r="AB69" s="258">
        <f>SUM(Y69*Q69+Z69)</f>
        <v>4.5428276750000007</v>
      </c>
      <c r="AC69" s="252">
        <f>SUM(W69*AB69*X69*0.81)</f>
        <v>0.46364099251050012</v>
      </c>
      <c r="AD69" s="244">
        <f>SUM(T69+AC69)</f>
        <v>0.55829342672102644</v>
      </c>
    </row>
    <row r="70" spans="1:30" ht="15" customHeight="1">
      <c r="A70" s="281"/>
      <c r="B70" s="284"/>
      <c r="C70" s="278"/>
      <c r="D70" s="278"/>
      <c r="E70" s="88" t="s">
        <v>137</v>
      </c>
      <c r="F70" s="81">
        <f t="shared" ref="F70:M70" si="32">SUM(F$8*F69)</f>
        <v>4.9473684210526319E-4</v>
      </c>
      <c r="G70" s="81">
        <f t="shared" si="32"/>
        <v>1.0210526315789475E-3</v>
      </c>
      <c r="H70" s="81">
        <f t="shared" si="32"/>
        <v>0</v>
      </c>
      <c r="I70" s="81">
        <f t="shared" si="32"/>
        <v>3.1578947368421052E-3</v>
      </c>
      <c r="J70" s="81">
        <f t="shared" si="32"/>
        <v>6.6526315789473683E-3</v>
      </c>
      <c r="K70" s="81">
        <f t="shared" si="32"/>
        <v>1E-3</v>
      </c>
      <c r="L70" s="81">
        <f t="shared" si="32"/>
        <v>0</v>
      </c>
      <c r="M70" s="81">
        <f t="shared" si="32"/>
        <v>0</v>
      </c>
      <c r="N70" s="275"/>
      <c r="O70" s="271"/>
      <c r="P70" s="269"/>
      <c r="Q70" s="271"/>
      <c r="R70" s="271"/>
      <c r="S70" s="295"/>
      <c r="T70" s="261"/>
      <c r="U70" s="262"/>
      <c r="V70" s="299"/>
      <c r="W70" s="255"/>
      <c r="X70" s="310"/>
      <c r="Y70" s="314"/>
      <c r="Z70" s="259"/>
      <c r="AA70" s="314"/>
      <c r="AB70" s="259"/>
      <c r="AC70" s="253"/>
      <c r="AD70" s="246"/>
    </row>
    <row r="71" spans="1:30" ht="15" customHeight="1">
      <c r="A71" s="281"/>
      <c r="B71" s="284"/>
      <c r="C71" s="278">
        <v>32</v>
      </c>
      <c r="D71" s="278" t="s">
        <v>245</v>
      </c>
      <c r="E71" s="89" t="s">
        <v>15</v>
      </c>
      <c r="F71" s="63">
        <v>1</v>
      </c>
      <c r="G71" s="63">
        <v>0</v>
      </c>
      <c r="H71" s="63">
        <v>1</v>
      </c>
      <c r="I71" s="63">
        <v>1</v>
      </c>
      <c r="J71" s="63">
        <v>4</v>
      </c>
      <c r="K71" s="63">
        <v>1</v>
      </c>
      <c r="L71" s="63">
        <v>0</v>
      </c>
      <c r="M71" s="63">
        <v>0</v>
      </c>
      <c r="N71" s="275">
        <f>SUM(F72:M72)</f>
        <v>1.2084210526315791E-2</v>
      </c>
      <c r="O71" s="271">
        <v>0.30499999999999999</v>
      </c>
      <c r="P71" s="269">
        <v>0.57499999999999996</v>
      </c>
      <c r="Q71" s="271">
        <v>0.61</v>
      </c>
      <c r="R71" s="271">
        <f>SUM(O71*P71*Q71)</f>
        <v>0.10697874999999998</v>
      </c>
      <c r="S71" s="294">
        <f t="shared" si="2"/>
        <v>0.88704101958271342</v>
      </c>
      <c r="T71" s="260">
        <f>SUM(R71*S71)</f>
        <v>9.4894539473684189E-2</v>
      </c>
      <c r="U71" s="262">
        <f>ROUNDUP((R71*S71)*1000,2)</f>
        <v>94.9</v>
      </c>
      <c r="V71" s="299">
        <f>SUM(計算まとめ!$E$4)</f>
        <v>3.4999999999999997E-5</v>
      </c>
      <c r="W71" s="254">
        <f>SUM(V71*3600)</f>
        <v>0.126</v>
      </c>
      <c r="X71" s="308">
        <v>1</v>
      </c>
      <c r="Y71" s="314">
        <f>SUM(3.297*P71+(1.971*O71+4.663))</f>
        <v>7.159930000000001</v>
      </c>
      <c r="Z71" s="258">
        <f>SUM((1.401*O71+0.684)*P71+(1.214*O71-0.834))</f>
        <v>0.17527037499999998</v>
      </c>
      <c r="AA71" s="314" t="s">
        <v>188</v>
      </c>
      <c r="AB71" s="258">
        <f>SUM(Y71*Q71+Z71)</f>
        <v>4.5428276750000007</v>
      </c>
      <c r="AC71" s="252">
        <f>SUM(W71*AB71*X71*0.81)</f>
        <v>0.46364099251050012</v>
      </c>
      <c r="AD71" s="244">
        <f>SUM(T71+AC71)</f>
        <v>0.55853553198418426</v>
      </c>
    </row>
    <row r="72" spans="1:30" ht="15" customHeight="1">
      <c r="A72" s="281"/>
      <c r="B72" s="284"/>
      <c r="C72" s="278"/>
      <c r="D72" s="278"/>
      <c r="E72" s="88" t="s">
        <v>137</v>
      </c>
      <c r="F72" s="81">
        <f t="shared" ref="F72:M72" si="33">SUM(F$8*F71)</f>
        <v>4.9473684210526319E-4</v>
      </c>
      <c r="G72" s="81">
        <f t="shared" si="33"/>
        <v>0</v>
      </c>
      <c r="H72" s="81">
        <f t="shared" si="33"/>
        <v>7.7894736842105256E-4</v>
      </c>
      <c r="I72" s="81">
        <f t="shared" si="33"/>
        <v>3.1578947368421052E-3</v>
      </c>
      <c r="J72" s="81">
        <f t="shared" si="33"/>
        <v>6.6526315789473683E-3</v>
      </c>
      <c r="K72" s="81">
        <f t="shared" si="33"/>
        <v>1E-3</v>
      </c>
      <c r="L72" s="81">
        <f t="shared" si="33"/>
        <v>0</v>
      </c>
      <c r="M72" s="81">
        <f t="shared" si="33"/>
        <v>0</v>
      </c>
      <c r="N72" s="275"/>
      <c r="O72" s="271"/>
      <c r="P72" s="269"/>
      <c r="Q72" s="271"/>
      <c r="R72" s="271"/>
      <c r="S72" s="295"/>
      <c r="T72" s="261"/>
      <c r="U72" s="262"/>
      <c r="V72" s="299"/>
      <c r="W72" s="255"/>
      <c r="X72" s="310"/>
      <c r="Y72" s="314"/>
      <c r="Z72" s="259"/>
      <c r="AA72" s="314"/>
      <c r="AB72" s="259"/>
      <c r="AC72" s="253"/>
      <c r="AD72" s="246"/>
    </row>
    <row r="73" spans="1:30" s="72" customFormat="1" ht="15" customHeight="1">
      <c r="A73" s="281"/>
      <c r="B73" s="284"/>
      <c r="C73" s="278">
        <v>33</v>
      </c>
      <c r="D73" s="278" t="s">
        <v>218</v>
      </c>
      <c r="E73" s="89" t="s">
        <v>15</v>
      </c>
      <c r="F73" s="63">
        <v>2</v>
      </c>
      <c r="G73" s="63">
        <v>1</v>
      </c>
      <c r="H73" s="63">
        <v>0</v>
      </c>
      <c r="I73" s="63">
        <v>2</v>
      </c>
      <c r="J73" s="63">
        <v>4</v>
      </c>
      <c r="K73" s="63">
        <v>2</v>
      </c>
      <c r="L73" s="63">
        <v>0</v>
      </c>
      <c r="M73" s="63">
        <v>0</v>
      </c>
      <c r="N73" s="275">
        <f>SUM(F74:M74)</f>
        <v>1.6978947368421052E-2</v>
      </c>
      <c r="O73" s="271">
        <v>0.30499999999999999</v>
      </c>
      <c r="P73" s="269">
        <v>0.84499999999999997</v>
      </c>
      <c r="Q73" s="271">
        <v>0.61</v>
      </c>
      <c r="R73" s="271">
        <f>SUM(O73*P73*Q73)</f>
        <v>0.15721225</v>
      </c>
      <c r="S73" s="294">
        <f t="shared" si="2"/>
        <v>0.89199984499667784</v>
      </c>
      <c r="T73" s="260">
        <f>SUM(R73*S73)</f>
        <v>0.14023330263157896</v>
      </c>
      <c r="U73" s="262">
        <f>ROUNDUP((R73*S73)*1000,2)</f>
        <v>140.23999999999998</v>
      </c>
      <c r="V73" s="299">
        <f>SUM(計算まとめ!$E$4)</f>
        <v>3.4999999999999997E-5</v>
      </c>
      <c r="W73" s="254">
        <f>SUM(V73*3600)</f>
        <v>0.126</v>
      </c>
      <c r="X73" s="308">
        <v>1</v>
      </c>
      <c r="Y73" s="314">
        <f>SUM(3.297*P73+(1.971*O73+4.663))</f>
        <v>8.0501199999999997</v>
      </c>
      <c r="Z73" s="258">
        <f>SUM((1.401*O73+0.684)*P73+(1.214*O73-0.834))</f>
        <v>0.47532272499999995</v>
      </c>
      <c r="AA73" s="314" t="s">
        <v>188</v>
      </c>
      <c r="AB73" s="258">
        <f>SUM(Y73*Q73+Z73)</f>
        <v>5.3858959249999998</v>
      </c>
      <c r="AC73" s="252">
        <f>SUM(W73*AB73*X73*0.81)</f>
        <v>0.54968453810550011</v>
      </c>
      <c r="AD73" s="244">
        <f>SUM(T73+AC73)</f>
        <v>0.68991784073707907</v>
      </c>
    </row>
    <row r="74" spans="1:30" ht="15" customHeight="1">
      <c r="A74" s="281"/>
      <c r="B74" s="284"/>
      <c r="C74" s="278"/>
      <c r="D74" s="278"/>
      <c r="E74" s="88" t="s">
        <v>137</v>
      </c>
      <c r="F74" s="81">
        <f t="shared" ref="F74:M74" si="34">SUM(F$8*F73)</f>
        <v>9.8947368421052639E-4</v>
      </c>
      <c r="G74" s="81">
        <f t="shared" si="34"/>
        <v>1.0210526315789475E-3</v>
      </c>
      <c r="H74" s="81">
        <f t="shared" si="34"/>
        <v>0</v>
      </c>
      <c r="I74" s="81">
        <f t="shared" si="34"/>
        <v>6.3157894736842104E-3</v>
      </c>
      <c r="J74" s="81">
        <f t="shared" si="34"/>
        <v>6.6526315789473683E-3</v>
      </c>
      <c r="K74" s="81">
        <f t="shared" si="34"/>
        <v>2E-3</v>
      </c>
      <c r="L74" s="81">
        <f t="shared" si="34"/>
        <v>0</v>
      </c>
      <c r="M74" s="81">
        <f t="shared" si="34"/>
        <v>0</v>
      </c>
      <c r="N74" s="275"/>
      <c r="O74" s="271"/>
      <c r="P74" s="269"/>
      <c r="Q74" s="271"/>
      <c r="R74" s="271"/>
      <c r="S74" s="295"/>
      <c r="T74" s="261"/>
      <c r="U74" s="262"/>
      <c r="V74" s="299"/>
      <c r="W74" s="255"/>
      <c r="X74" s="310"/>
      <c r="Y74" s="314"/>
      <c r="Z74" s="259"/>
      <c r="AA74" s="314"/>
      <c r="AB74" s="259"/>
      <c r="AC74" s="253"/>
      <c r="AD74" s="246"/>
    </row>
    <row r="75" spans="1:30" ht="15" customHeight="1">
      <c r="A75" s="281"/>
      <c r="B75" s="284"/>
      <c r="C75" s="278">
        <v>34</v>
      </c>
      <c r="D75" s="278" t="s">
        <v>246</v>
      </c>
      <c r="E75" s="89" t="s">
        <v>15</v>
      </c>
      <c r="F75" s="63">
        <v>2</v>
      </c>
      <c r="G75" s="63">
        <v>0</v>
      </c>
      <c r="H75" s="63">
        <v>1</v>
      </c>
      <c r="I75" s="63">
        <v>2</v>
      </c>
      <c r="J75" s="63">
        <v>4</v>
      </c>
      <c r="K75" s="63">
        <v>2</v>
      </c>
      <c r="L75" s="63">
        <v>0</v>
      </c>
      <c r="M75" s="63">
        <v>0</v>
      </c>
      <c r="N75" s="275">
        <f>SUM(F76:M76)</f>
        <v>1.6736842105263158E-2</v>
      </c>
      <c r="O75" s="271">
        <v>0.30499999999999999</v>
      </c>
      <c r="P75" s="269">
        <v>0.84499999999999997</v>
      </c>
      <c r="Q75" s="271">
        <v>0.61</v>
      </c>
      <c r="R75" s="271">
        <f>SUM(O75*P75*Q75)</f>
        <v>0.15721225</v>
      </c>
      <c r="S75" s="294">
        <f t="shared" ref="S75:S119" si="35">SUM(R75-N75)/R75</f>
        <v>0.89353983480763643</v>
      </c>
      <c r="T75" s="260">
        <f>SUM(R75*S75)</f>
        <v>0.14047540789473684</v>
      </c>
      <c r="U75" s="262">
        <f>ROUNDUP((R75*S75)*1000,2)</f>
        <v>140.47999999999999</v>
      </c>
      <c r="V75" s="299">
        <f>SUM(計算まとめ!$E$4)</f>
        <v>3.4999999999999997E-5</v>
      </c>
      <c r="W75" s="254">
        <f>SUM(V75*3600)</f>
        <v>0.126</v>
      </c>
      <c r="X75" s="308">
        <v>1</v>
      </c>
      <c r="Y75" s="314">
        <f>SUM(3.297*P75+(1.971*O75+4.663))</f>
        <v>8.0501199999999997</v>
      </c>
      <c r="Z75" s="258">
        <f>SUM((1.401*O75+0.684)*P75+(1.214*O75-0.834))</f>
        <v>0.47532272499999995</v>
      </c>
      <c r="AA75" s="314" t="s">
        <v>188</v>
      </c>
      <c r="AB75" s="258">
        <f>SUM(Y75*Q75+Z75)</f>
        <v>5.3858959249999998</v>
      </c>
      <c r="AC75" s="252">
        <f>SUM(W75*AB75*X75*0.81)</f>
        <v>0.54968453810550011</v>
      </c>
      <c r="AD75" s="244">
        <f>SUM(T75+AC75)</f>
        <v>0.690159946000237</v>
      </c>
    </row>
    <row r="76" spans="1:30" ht="15" customHeight="1">
      <c r="A76" s="281"/>
      <c r="B76" s="284"/>
      <c r="C76" s="278"/>
      <c r="D76" s="278"/>
      <c r="E76" s="88" t="s">
        <v>137</v>
      </c>
      <c r="F76" s="81">
        <f t="shared" ref="F76:M76" si="36">SUM(F$8*F75)</f>
        <v>9.8947368421052639E-4</v>
      </c>
      <c r="G76" s="81">
        <f t="shared" si="36"/>
        <v>0</v>
      </c>
      <c r="H76" s="81">
        <f t="shared" si="36"/>
        <v>7.7894736842105256E-4</v>
      </c>
      <c r="I76" s="81">
        <f t="shared" si="36"/>
        <v>6.3157894736842104E-3</v>
      </c>
      <c r="J76" s="81">
        <f t="shared" si="36"/>
        <v>6.6526315789473683E-3</v>
      </c>
      <c r="K76" s="81">
        <f t="shared" si="36"/>
        <v>2E-3</v>
      </c>
      <c r="L76" s="81">
        <f t="shared" si="36"/>
        <v>0</v>
      </c>
      <c r="M76" s="81">
        <f t="shared" si="36"/>
        <v>0</v>
      </c>
      <c r="N76" s="275"/>
      <c r="O76" s="271"/>
      <c r="P76" s="269"/>
      <c r="Q76" s="271"/>
      <c r="R76" s="271"/>
      <c r="S76" s="295"/>
      <c r="T76" s="261"/>
      <c r="U76" s="262"/>
      <c r="V76" s="299"/>
      <c r="W76" s="255"/>
      <c r="X76" s="310"/>
      <c r="Y76" s="314"/>
      <c r="Z76" s="259"/>
      <c r="AA76" s="314"/>
      <c r="AB76" s="259"/>
      <c r="AC76" s="253"/>
      <c r="AD76" s="246"/>
    </row>
    <row r="77" spans="1:30" ht="15" customHeight="1">
      <c r="A77" s="281"/>
      <c r="B77" s="284"/>
      <c r="C77" s="278">
        <v>35</v>
      </c>
      <c r="D77" s="278" t="s">
        <v>219</v>
      </c>
      <c r="E77" s="89" t="s">
        <v>15</v>
      </c>
      <c r="F77" s="63">
        <v>3</v>
      </c>
      <c r="G77" s="63">
        <v>1</v>
      </c>
      <c r="H77" s="63">
        <v>0</v>
      </c>
      <c r="I77" s="63">
        <v>3</v>
      </c>
      <c r="J77" s="63">
        <v>4</v>
      </c>
      <c r="K77" s="63">
        <v>3</v>
      </c>
      <c r="L77" s="63">
        <v>0</v>
      </c>
      <c r="M77" s="63">
        <v>0</v>
      </c>
      <c r="N77" s="275">
        <f>SUM(F78:M78)</f>
        <v>2.1631578947368418E-2</v>
      </c>
      <c r="O77" s="271">
        <v>0.30499999999999999</v>
      </c>
      <c r="P77" s="269">
        <v>1.115</v>
      </c>
      <c r="Q77" s="271">
        <v>0.61</v>
      </c>
      <c r="R77" s="271">
        <f>SUM(O77*P77*Q77)</f>
        <v>0.20744575000000001</v>
      </c>
      <c r="S77" s="294">
        <f t="shared" si="35"/>
        <v>0.89572416428213919</v>
      </c>
      <c r="T77" s="260">
        <f>SUM(R77*S77)</f>
        <v>0.18581417105263159</v>
      </c>
      <c r="U77" s="262">
        <f>ROUNDUP((R77*S77)*1000,2)</f>
        <v>185.82</v>
      </c>
      <c r="V77" s="299">
        <f>SUM(計算まとめ!$E$4)</f>
        <v>3.4999999999999997E-5</v>
      </c>
      <c r="W77" s="254">
        <f>SUM(V77*3600)</f>
        <v>0.126</v>
      </c>
      <c r="X77" s="308">
        <v>1</v>
      </c>
      <c r="Y77" s="314">
        <f>SUM(3.297*P77+(1.971*O77+4.663))</f>
        <v>8.9403100000000002</v>
      </c>
      <c r="Z77" s="258">
        <f>SUM((1.401*O77+0.684)*P77+(1.214*O77-0.834))</f>
        <v>0.77537507499999991</v>
      </c>
      <c r="AA77" s="314" t="s">
        <v>188</v>
      </c>
      <c r="AB77" s="258">
        <f>SUM(Y77*Q77+Z77)</f>
        <v>6.2289641749999998</v>
      </c>
      <c r="AC77" s="252">
        <f>SUM(W77*AB77*X77*0.81)</f>
        <v>0.63572808370049994</v>
      </c>
      <c r="AD77" s="244">
        <f>SUM(T77+AC77)</f>
        <v>0.82154225475313147</v>
      </c>
    </row>
    <row r="78" spans="1:30" ht="15" customHeight="1">
      <c r="A78" s="281"/>
      <c r="B78" s="284"/>
      <c r="C78" s="278"/>
      <c r="D78" s="278"/>
      <c r="E78" s="88" t="s">
        <v>137</v>
      </c>
      <c r="F78" s="81">
        <f t="shared" ref="F78:M78" si="37">SUM(F$8*F77)</f>
        <v>1.4842105263157897E-3</v>
      </c>
      <c r="G78" s="81">
        <f t="shared" si="37"/>
        <v>1.0210526315789475E-3</v>
      </c>
      <c r="H78" s="81">
        <f t="shared" si="37"/>
        <v>0</v>
      </c>
      <c r="I78" s="81">
        <f t="shared" si="37"/>
        <v>9.4736842105263147E-3</v>
      </c>
      <c r="J78" s="81">
        <f t="shared" si="37"/>
        <v>6.6526315789473683E-3</v>
      </c>
      <c r="K78" s="81">
        <f t="shared" si="37"/>
        <v>3.0000000000000001E-3</v>
      </c>
      <c r="L78" s="81">
        <f t="shared" si="37"/>
        <v>0</v>
      </c>
      <c r="M78" s="81">
        <f t="shared" si="37"/>
        <v>0</v>
      </c>
      <c r="N78" s="275"/>
      <c r="O78" s="271"/>
      <c r="P78" s="269"/>
      <c r="Q78" s="271"/>
      <c r="R78" s="271"/>
      <c r="S78" s="295"/>
      <c r="T78" s="261"/>
      <c r="U78" s="262"/>
      <c r="V78" s="299"/>
      <c r="W78" s="255"/>
      <c r="X78" s="310"/>
      <c r="Y78" s="314"/>
      <c r="Z78" s="259"/>
      <c r="AA78" s="314"/>
      <c r="AB78" s="259"/>
      <c r="AC78" s="253"/>
      <c r="AD78" s="246"/>
    </row>
    <row r="79" spans="1:30" ht="15" customHeight="1">
      <c r="A79" s="281"/>
      <c r="B79" s="284"/>
      <c r="C79" s="278">
        <v>36</v>
      </c>
      <c r="D79" s="278" t="s">
        <v>247</v>
      </c>
      <c r="E79" s="89" t="s">
        <v>15</v>
      </c>
      <c r="F79" s="63">
        <v>3</v>
      </c>
      <c r="G79" s="63">
        <v>0</v>
      </c>
      <c r="H79" s="63">
        <v>1</v>
      </c>
      <c r="I79" s="63">
        <v>3</v>
      </c>
      <c r="J79" s="63">
        <v>4</v>
      </c>
      <c r="K79" s="63">
        <v>3</v>
      </c>
      <c r="L79" s="63">
        <v>0</v>
      </c>
      <c r="M79" s="63">
        <v>0</v>
      </c>
      <c r="N79" s="275">
        <f>SUM(F80:M80)</f>
        <v>2.1389473684210524E-2</v>
      </c>
      <c r="O79" s="271">
        <v>0.30499999999999999</v>
      </c>
      <c r="P79" s="269">
        <v>1.115</v>
      </c>
      <c r="Q79" s="271">
        <v>0.61</v>
      </c>
      <c r="R79" s="271">
        <f>SUM(O79*P79*Q79)</f>
        <v>0.20744575000000001</v>
      </c>
      <c r="S79" s="294">
        <f t="shared" si="35"/>
        <v>0.89689124176219315</v>
      </c>
      <c r="T79" s="260">
        <f>SUM(R79*S79)</f>
        <v>0.1860562763157895</v>
      </c>
      <c r="U79" s="262">
        <f>ROUNDUP((R79*S79)*1000,2)</f>
        <v>186.06</v>
      </c>
      <c r="V79" s="299">
        <f>SUM(計算まとめ!$E$4)</f>
        <v>3.4999999999999997E-5</v>
      </c>
      <c r="W79" s="254">
        <f>SUM(V79*3600)</f>
        <v>0.126</v>
      </c>
      <c r="X79" s="308">
        <v>1</v>
      </c>
      <c r="Y79" s="314">
        <f>SUM(3.297*P79+(1.971*O79+4.663))</f>
        <v>8.9403100000000002</v>
      </c>
      <c r="Z79" s="258">
        <f>SUM((1.401*O79+0.684)*P79+(1.214*O79-0.834))</f>
        <v>0.77537507499999991</v>
      </c>
      <c r="AA79" s="314" t="s">
        <v>188</v>
      </c>
      <c r="AB79" s="258">
        <f>SUM(Y79*Q79+Z79)</f>
        <v>6.2289641749999998</v>
      </c>
      <c r="AC79" s="252">
        <f>SUM(W79*AB79*X79*0.81)</f>
        <v>0.63572808370049994</v>
      </c>
      <c r="AD79" s="244">
        <f>SUM(T79+AC79)</f>
        <v>0.82178436001628941</v>
      </c>
    </row>
    <row r="80" spans="1:30" ht="15" customHeight="1">
      <c r="A80" s="281"/>
      <c r="B80" s="284"/>
      <c r="C80" s="278"/>
      <c r="D80" s="278"/>
      <c r="E80" s="88" t="s">
        <v>137</v>
      </c>
      <c r="F80" s="81">
        <f t="shared" ref="F80:M80" si="38">SUM(F$8*F79)</f>
        <v>1.4842105263157897E-3</v>
      </c>
      <c r="G80" s="81">
        <f t="shared" si="38"/>
        <v>0</v>
      </c>
      <c r="H80" s="81">
        <f t="shared" si="38"/>
        <v>7.7894736842105256E-4</v>
      </c>
      <c r="I80" s="81">
        <f t="shared" si="38"/>
        <v>9.4736842105263147E-3</v>
      </c>
      <c r="J80" s="81">
        <f t="shared" si="38"/>
        <v>6.6526315789473683E-3</v>
      </c>
      <c r="K80" s="81">
        <f t="shared" si="38"/>
        <v>3.0000000000000001E-3</v>
      </c>
      <c r="L80" s="81">
        <f t="shared" si="38"/>
        <v>0</v>
      </c>
      <c r="M80" s="81">
        <f t="shared" si="38"/>
        <v>0</v>
      </c>
      <c r="N80" s="275"/>
      <c r="O80" s="271"/>
      <c r="P80" s="269"/>
      <c r="Q80" s="271"/>
      <c r="R80" s="271"/>
      <c r="S80" s="295"/>
      <c r="T80" s="261"/>
      <c r="U80" s="262"/>
      <c r="V80" s="299"/>
      <c r="W80" s="255"/>
      <c r="X80" s="310"/>
      <c r="Y80" s="314"/>
      <c r="Z80" s="259"/>
      <c r="AA80" s="314"/>
      <c r="AB80" s="259"/>
      <c r="AC80" s="253"/>
      <c r="AD80" s="246"/>
    </row>
    <row r="81" spans="1:30" s="72" customFormat="1" ht="15" customHeight="1">
      <c r="A81" s="281"/>
      <c r="B81" s="284"/>
      <c r="C81" s="278">
        <v>37</v>
      </c>
      <c r="D81" s="278" t="s">
        <v>220</v>
      </c>
      <c r="E81" s="89" t="s">
        <v>15</v>
      </c>
      <c r="F81" s="63">
        <v>3</v>
      </c>
      <c r="G81" s="63">
        <v>1</v>
      </c>
      <c r="H81" s="63">
        <v>0</v>
      </c>
      <c r="I81" s="63">
        <v>3</v>
      </c>
      <c r="J81" s="63">
        <v>4</v>
      </c>
      <c r="K81" s="63">
        <v>2</v>
      </c>
      <c r="L81" s="63">
        <v>0</v>
      </c>
      <c r="M81" s="63">
        <v>0</v>
      </c>
      <c r="N81" s="275">
        <f>SUM(F82:M82)</f>
        <v>2.0631578947368417E-2</v>
      </c>
      <c r="O81" s="271">
        <v>0.57499999999999996</v>
      </c>
      <c r="P81" s="269">
        <v>0.57499999999999996</v>
      </c>
      <c r="Q81" s="271">
        <v>0.61</v>
      </c>
      <c r="R81" s="271">
        <f>SUM(O81*P81*Q81)</f>
        <v>0.20168124999999995</v>
      </c>
      <c r="S81" s="294">
        <f t="shared" si="35"/>
        <v>0.8977020474269749</v>
      </c>
      <c r="T81" s="260">
        <f>SUM(R81*S81)</f>
        <v>0.18104967105263153</v>
      </c>
      <c r="U81" s="262">
        <f>ROUNDUP((R81*S81)*1000,2)</f>
        <v>181.04999999999998</v>
      </c>
      <c r="V81" s="299">
        <f>SUM(計算まとめ!$E$4)</f>
        <v>3.4999999999999997E-5</v>
      </c>
      <c r="W81" s="254">
        <f>SUM(V81*3600)</f>
        <v>0.126</v>
      </c>
      <c r="X81" s="308">
        <v>1</v>
      </c>
      <c r="Y81" s="314">
        <f>SUM(0.12*O81+0.985)</f>
        <v>1.054</v>
      </c>
      <c r="Z81" s="314">
        <f>SUM(7.837*O81+0.82)</f>
        <v>5.3262749999999999</v>
      </c>
      <c r="AA81" s="314">
        <f>SUM(2.858*O81-0.283)</f>
        <v>1.3603499999999999</v>
      </c>
      <c r="AB81" s="258">
        <f>SUM(Y81*Q81*Q81+Z81*Q81+AA81)</f>
        <v>5.0015711500000002</v>
      </c>
      <c r="AC81" s="252">
        <f>SUM(W81*AB81*X81*0.81)</f>
        <v>0.51046035156900005</v>
      </c>
      <c r="AD81" s="244">
        <f>SUM(T81+AC81)</f>
        <v>0.69151002262163153</v>
      </c>
    </row>
    <row r="82" spans="1:30" ht="15" customHeight="1">
      <c r="A82" s="281"/>
      <c r="B82" s="284"/>
      <c r="C82" s="278"/>
      <c r="D82" s="278"/>
      <c r="E82" s="88" t="s">
        <v>137</v>
      </c>
      <c r="F82" s="81">
        <f t="shared" ref="F82:M82" si="39">SUM(F$8*F81)</f>
        <v>1.4842105263157897E-3</v>
      </c>
      <c r="G82" s="81">
        <f t="shared" si="39"/>
        <v>1.0210526315789475E-3</v>
      </c>
      <c r="H82" s="81">
        <f t="shared" si="39"/>
        <v>0</v>
      </c>
      <c r="I82" s="81">
        <f t="shared" si="39"/>
        <v>9.4736842105263147E-3</v>
      </c>
      <c r="J82" s="81">
        <f t="shared" si="39"/>
        <v>6.6526315789473683E-3</v>
      </c>
      <c r="K82" s="81">
        <f t="shared" si="39"/>
        <v>2E-3</v>
      </c>
      <c r="L82" s="81">
        <f t="shared" si="39"/>
        <v>0</v>
      </c>
      <c r="M82" s="81">
        <f t="shared" si="39"/>
        <v>0</v>
      </c>
      <c r="N82" s="275"/>
      <c r="O82" s="271"/>
      <c r="P82" s="269"/>
      <c r="Q82" s="271"/>
      <c r="R82" s="271"/>
      <c r="S82" s="295"/>
      <c r="T82" s="261"/>
      <c r="U82" s="262"/>
      <c r="V82" s="299"/>
      <c r="W82" s="255"/>
      <c r="X82" s="310"/>
      <c r="Y82" s="314"/>
      <c r="Z82" s="314"/>
      <c r="AA82" s="314"/>
      <c r="AB82" s="259"/>
      <c r="AC82" s="253"/>
      <c r="AD82" s="246"/>
    </row>
    <row r="83" spans="1:30" ht="15" customHeight="1">
      <c r="A83" s="281"/>
      <c r="B83" s="284"/>
      <c r="C83" s="278">
        <v>38</v>
      </c>
      <c r="D83" s="278" t="s">
        <v>248</v>
      </c>
      <c r="E83" s="89" t="s">
        <v>15</v>
      </c>
      <c r="F83" s="63">
        <v>3</v>
      </c>
      <c r="G83" s="63">
        <v>0</v>
      </c>
      <c r="H83" s="63">
        <v>1</v>
      </c>
      <c r="I83" s="63">
        <v>3</v>
      </c>
      <c r="J83" s="63">
        <v>4</v>
      </c>
      <c r="K83" s="63">
        <v>2</v>
      </c>
      <c r="L83" s="63">
        <v>0</v>
      </c>
      <c r="M83" s="63">
        <v>0</v>
      </c>
      <c r="N83" s="275">
        <f>SUM(F84:M84)</f>
        <v>2.0389473684210527E-2</v>
      </c>
      <c r="O83" s="271">
        <v>0.57499999999999996</v>
      </c>
      <c r="P83" s="269">
        <v>0.57499999999999996</v>
      </c>
      <c r="Q83" s="271">
        <v>0.61</v>
      </c>
      <c r="R83" s="271">
        <f>SUM(O83*P83*Q83)</f>
        <v>0.20168124999999995</v>
      </c>
      <c r="S83" s="294">
        <f t="shared" si="35"/>
        <v>0.8989024825847195</v>
      </c>
      <c r="T83" s="260">
        <f>SUM(R83*S83)</f>
        <v>0.18129177631578941</v>
      </c>
      <c r="U83" s="262">
        <f>ROUNDUP((R83*S83)*1000,2)</f>
        <v>181.29999999999998</v>
      </c>
      <c r="V83" s="299">
        <f>SUM(計算まとめ!$E$4)</f>
        <v>3.4999999999999997E-5</v>
      </c>
      <c r="W83" s="254">
        <f>SUM(V83*3600)</f>
        <v>0.126</v>
      </c>
      <c r="X83" s="308">
        <v>1</v>
      </c>
      <c r="Y83" s="314">
        <f>SUM(0.12*O83+0.985)</f>
        <v>1.054</v>
      </c>
      <c r="Z83" s="314">
        <f>SUM(7.837*O83+0.82)</f>
        <v>5.3262749999999999</v>
      </c>
      <c r="AA83" s="314">
        <f>SUM(2.858*O83-0.283)</f>
        <v>1.3603499999999999</v>
      </c>
      <c r="AB83" s="258">
        <f>SUM(Y83*Q83*Q83+Z83*Q83+AA83)</f>
        <v>5.0015711500000002</v>
      </c>
      <c r="AC83" s="252">
        <f>SUM(W83*AB83*X83*0.81)</f>
        <v>0.51046035156900005</v>
      </c>
      <c r="AD83" s="244">
        <f>SUM(T83+AC83)</f>
        <v>0.69175212788478946</v>
      </c>
    </row>
    <row r="84" spans="1:30" ht="15" customHeight="1">
      <c r="A84" s="281"/>
      <c r="B84" s="284"/>
      <c r="C84" s="278"/>
      <c r="D84" s="278"/>
      <c r="E84" s="88" t="s">
        <v>137</v>
      </c>
      <c r="F84" s="81">
        <f t="shared" ref="F84:M84" si="40">SUM(F$8*F83)</f>
        <v>1.4842105263157897E-3</v>
      </c>
      <c r="G84" s="81">
        <f t="shared" si="40"/>
        <v>0</v>
      </c>
      <c r="H84" s="81">
        <f t="shared" si="40"/>
        <v>7.7894736842105256E-4</v>
      </c>
      <c r="I84" s="81">
        <f t="shared" si="40"/>
        <v>9.4736842105263147E-3</v>
      </c>
      <c r="J84" s="81">
        <f t="shared" si="40"/>
        <v>6.6526315789473683E-3</v>
      </c>
      <c r="K84" s="81">
        <f t="shared" si="40"/>
        <v>2E-3</v>
      </c>
      <c r="L84" s="81">
        <f t="shared" si="40"/>
        <v>0</v>
      </c>
      <c r="M84" s="81">
        <f t="shared" si="40"/>
        <v>0</v>
      </c>
      <c r="N84" s="275"/>
      <c r="O84" s="271"/>
      <c r="P84" s="269"/>
      <c r="Q84" s="271"/>
      <c r="R84" s="271"/>
      <c r="S84" s="295"/>
      <c r="T84" s="261"/>
      <c r="U84" s="262"/>
      <c r="V84" s="299"/>
      <c r="W84" s="255"/>
      <c r="X84" s="310"/>
      <c r="Y84" s="314"/>
      <c r="Z84" s="314"/>
      <c r="AA84" s="314"/>
      <c r="AB84" s="259"/>
      <c r="AC84" s="253"/>
      <c r="AD84" s="246"/>
    </row>
    <row r="85" spans="1:30" ht="15" customHeight="1">
      <c r="A85" s="281"/>
      <c r="B85" s="284"/>
      <c r="C85" s="278">
        <v>39</v>
      </c>
      <c r="D85" s="278" t="s">
        <v>221</v>
      </c>
      <c r="E85" s="89" t="s">
        <v>15</v>
      </c>
      <c r="F85" s="63">
        <v>5</v>
      </c>
      <c r="G85" s="63">
        <v>1</v>
      </c>
      <c r="H85" s="63">
        <v>0</v>
      </c>
      <c r="I85" s="63">
        <v>5</v>
      </c>
      <c r="J85" s="63">
        <v>4</v>
      </c>
      <c r="K85" s="63">
        <v>3</v>
      </c>
      <c r="L85" s="63">
        <v>0</v>
      </c>
      <c r="M85" s="63">
        <v>0</v>
      </c>
      <c r="N85" s="275">
        <f>SUM(F86:M86)</f>
        <v>2.8936842105263157E-2</v>
      </c>
      <c r="O85" s="271">
        <v>0.57499999999999996</v>
      </c>
      <c r="P85" s="269">
        <v>0.84499999999999997</v>
      </c>
      <c r="Q85" s="271">
        <v>0.61</v>
      </c>
      <c r="R85" s="271">
        <f>SUM(O85*P85*Q85)</f>
        <v>0.29638374999999995</v>
      </c>
      <c r="S85" s="294">
        <f t="shared" si="35"/>
        <v>0.90236697489230377</v>
      </c>
      <c r="T85" s="260">
        <f>SUM(R85*S85)</f>
        <v>0.2674469078947368</v>
      </c>
      <c r="U85" s="262">
        <f>ROUNDUP((R85*S85)*1000,2)</f>
        <v>267.45</v>
      </c>
      <c r="V85" s="299">
        <f>SUM(計算まとめ!$E$4)</f>
        <v>3.4999999999999997E-5</v>
      </c>
      <c r="W85" s="254">
        <f>SUM(V85*3600)</f>
        <v>0.126</v>
      </c>
      <c r="X85" s="308">
        <v>1</v>
      </c>
      <c r="Y85" s="314">
        <f>SUM(3.297*P85+(1.971*O85+4.663))</f>
        <v>8.5822900000000004</v>
      </c>
      <c r="Z85" s="258">
        <f>SUM((1.401*O85+0.684)*P85+(1.214*O85-0.834))</f>
        <v>1.1227408749999999</v>
      </c>
      <c r="AA85" s="314" t="s">
        <v>188</v>
      </c>
      <c r="AB85" s="258">
        <f>SUM(Y85*Q85+Z85)</f>
        <v>6.3579377749999999</v>
      </c>
      <c r="AC85" s="252">
        <f>SUM(W85*AB85*X85*0.81)</f>
        <v>0.64889112931650006</v>
      </c>
      <c r="AD85" s="244">
        <f>SUM(T85+AC85)</f>
        <v>0.91633803721123686</v>
      </c>
    </row>
    <row r="86" spans="1:30" ht="15" customHeight="1">
      <c r="A86" s="281"/>
      <c r="B86" s="284"/>
      <c r="C86" s="278"/>
      <c r="D86" s="278"/>
      <c r="E86" s="88" t="s">
        <v>137</v>
      </c>
      <c r="F86" s="81">
        <f t="shared" ref="F86:M86" si="41">SUM(F$8*F85)</f>
        <v>2.4736842105263159E-3</v>
      </c>
      <c r="G86" s="81">
        <f t="shared" si="41"/>
        <v>1.0210526315789475E-3</v>
      </c>
      <c r="H86" s="81">
        <f t="shared" si="41"/>
        <v>0</v>
      </c>
      <c r="I86" s="81">
        <f t="shared" si="41"/>
        <v>1.5789473684210527E-2</v>
      </c>
      <c r="J86" s="81">
        <f t="shared" si="41"/>
        <v>6.6526315789473683E-3</v>
      </c>
      <c r="K86" s="81">
        <f t="shared" si="41"/>
        <v>3.0000000000000001E-3</v>
      </c>
      <c r="L86" s="81">
        <f t="shared" si="41"/>
        <v>0</v>
      </c>
      <c r="M86" s="81">
        <f t="shared" si="41"/>
        <v>0</v>
      </c>
      <c r="N86" s="275"/>
      <c r="O86" s="271"/>
      <c r="P86" s="269"/>
      <c r="Q86" s="271"/>
      <c r="R86" s="271"/>
      <c r="S86" s="295"/>
      <c r="T86" s="261"/>
      <c r="U86" s="262"/>
      <c r="V86" s="299"/>
      <c r="W86" s="255"/>
      <c r="X86" s="310"/>
      <c r="Y86" s="314"/>
      <c r="Z86" s="259"/>
      <c r="AA86" s="314"/>
      <c r="AB86" s="259"/>
      <c r="AC86" s="253"/>
      <c r="AD86" s="246"/>
    </row>
    <row r="87" spans="1:30" ht="15" customHeight="1">
      <c r="A87" s="281"/>
      <c r="B87" s="284"/>
      <c r="C87" s="278">
        <v>40</v>
      </c>
      <c r="D87" s="278" t="s">
        <v>249</v>
      </c>
      <c r="E87" s="89" t="s">
        <v>15</v>
      </c>
      <c r="F87" s="63">
        <v>5</v>
      </c>
      <c r="G87" s="63">
        <v>0</v>
      </c>
      <c r="H87" s="63">
        <v>1</v>
      </c>
      <c r="I87" s="63">
        <v>5</v>
      </c>
      <c r="J87" s="63">
        <v>4</v>
      </c>
      <c r="K87" s="63">
        <v>3</v>
      </c>
      <c r="L87" s="63">
        <v>0</v>
      </c>
      <c r="M87" s="63">
        <v>0</v>
      </c>
      <c r="N87" s="275">
        <f>SUM(F88:M88)</f>
        <v>2.8694736842105262E-2</v>
      </c>
      <c r="O87" s="271">
        <v>0.57499999999999996</v>
      </c>
      <c r="P87" s="269">
        <v>0.84499999999999997</v>
      </c>
      <c r="Q87" s="271">
        <v>0.61</v>
      </c>
      <c r="R87" s="271">
        <f>SUM(O87*P87*Q87)</f>
        <v>0.29638374999999995</v>
      </c>
      <c r="S87" s="294">
        <f t="shared" si="35"/>
        <v>0.90318383905289923</v>
      </c>
      <c r="T87" s="260">
        <f>SUM(R87*S87)</f>
        <v>0.26768901315789467</v>
      </c>
      <c r="U87" s="262">
        <f>ROUNDUP((R87*S87)*1000,2)</f>
        <v>267.69</v>
      </c>
      <c r="V87" s="299">
        <f>SUM(計算まとめ!$E$4)</f>
        <v>3.4999999999999997E-5</v>
      </c>
      <c r="W87" s="254">
        <f>SUM(V87*3600)</f>
        <v>0.126</v>
      </c>
      <c r="X87" s="308">
        <v>1</v>
      </c>
      <c r="Y87" s="314">
        <f>SUM(3.297*P87+(1.971*O87+4.663))</f>
        <v>8.5822900000000004</v>
      </c>
      <c r="Z87" s="258">
        <f>SUM((1.401*O87+0.684)*P87+(1.214*O87-0.834))</f>
        <v>1.1227408749999999</v>
      </c>
      <c r="AA87" s="314" t="s">
        <v>188</v>
      </c>
      <c r="AB87" s="258">
        <f>SUM(Y87*Q87+Z87)</f>
        <v>6.3579377749999999</v>
      </c>
      <c r="AC87" s="252">
        <f>SUM(W87*AB87*X87*0.81)</f>
        <v>0.64889112931650006</v>
      </c>
      <c r="AD87" s="244">
        <f>SUM(T87+AC87)</f>
        <v>0.91658014247439468</v>
      </c>
    </row>
    <row r="88" spans="1:30" ht="15" customHeight="1">
      <c r="A88" s="281"/>
      <c r="B88" s="284"/>
      <c r="C88" s="278"/>
      <c r="D88" s="278"/>
      <c r="E88" s="88" t="s">
        <v>137</v>
      </c>
      <c r="F88" s="81">
        <f t="shared" ref="F88:M88" si="42">SUM(F$8*F87)</f>
        <v>2.4736842105263159E-3</v>
      </c>
      <c r="G88" s="81">
        <f t="shared" si="42"/>
        <v>0</v>
      </c>
      <c r="H88" s="81">
        <f t="shared" si="42"/>
        <v>7.7894736842105256E-4</v>
      </c>
      <c r="I88" s="81">
        <f t="shared" si="42"/>
        <v>1.5789473684210527E-2</v>
      </c>
      <c r="J88" s="81">
        <f t="shared" si="42"/>
        <v>6.6526315789473683E-3</v>
      </c>
      <c r="K88" s="81">
        <f t="shared" si="42"/>
        <v>3.0000000000000001E-3</v>
      </c>
      <c r="L88" s="81">
        <f t="shared" si="42"/>
        <v>0</v>
      </c>
      <c r="M88" s="81">
        <f t="shared" si="42"/>
        <v>0</v>
      </c>
      <c r="N88" s="275"/>
      <c r="O88" s="271"/>
      <c r="P88" s="269"/>
      <c r="Q88" s="271"/>
      <c r="R88" s="271"/>
      <c r="S88" s="295"/>
      <c r="T88" s="261"/>
      <c r="U88" s="262"/>
      <c r="V88" s="299"/>
      <c r="W88" s="255"/>
      <c r="X88" s="310"/>
      <c r="Y88" s="314"/>
      <c r="Z88" s="259"/>
      <c r="AA88" s="314"/>
      <c r="AB88" s="259"/>
      <c r="AC88" s="253"/>
      <c r="AD88" s="246"/>
    </row>
    <row r="89" spans="1:30" s="72" customFormat="1" ht="15" customHeight="1">
      <c r="A89" s="281"/>
      <c r="B89" s="284"/>
      <c r="C89" s="278">
        <v>41</v>
      </c>
      <c r="D89" s="278" t="s">
        <v>222</v>
      </c>
      <c r="E89" s="89" t="s">
        <v>15</v>
      </c>
      <c r="F89" s="63">
        <v>7</v>
      </c>
      <c r="G89" s="63">
        <v>1</v>
      </c>
      <c r="H89" s="63">
        <v>0</v>
      </c>
      <c r="I89" s="63">
        <v>7</v>
      </c>
      <c r="J89" s="63">
        <v>4</v>
      </c>
      <c r="K89" s="63">
        <v>4</v>
      </c>
      <c r="L89" s="63">
        <v>0</v>
      </c>
      <c r="M89" s="63">
        <v>0</v>
      </c>
      <c r="N89" s="275">
        <f>SUM(F90:M90)</f>
        <v>3.7242105263157896E-2</v>
      </c>
      <c r="O89" s="271">
        <v>0.57499999999999996</v>
      </c>
      <c r="P89" s="269">
        <v>1.115</v>
      </c>
      <c r="Q89" s="271">
        <v>0.61</v>
      </c>
      <c r="R89" s="271">
        <f>SUM(O89*P89*Q89)</f>
        <v>0.39108624999999997</v>
      </c>
      <c r="S89" s="294">
        <f t="shared" si="35"/>
        <v>0.90477265497532089</v>
      </c>
      <c r="T89" s="260">
        <f>SUM(R89*S89)</f>
        <v>0.35384414473684206</v>
      </c>
      <c r="U89" s="262">
        <f>ROUNDUP((R89*S89)*1000,2)</f>
        <v>353.84999999999997</v>
      </c>
      <c r="V89" s="299">
        <f>SUM(計算まとめ!$E$4)</f>
        <v>3.4999999999999997E-5</v>
      </c>
      <c r="W89" s="254">
        <f>SUM(V89*3600)</f>
        <v>0.126</v>
      </c>
      <c r="X89" s="308">
        <v>1</v>
      </c>
      <c r="Y89" s="314">
        <f>SUM(3.297*P89+(1.971*O89+4.663))</f>
        <v>9.4724800000000009</v>
      </c>
      <c r="Z89" s="258">
        <f>SUM((1.401*O89+0.684)*P89+(1.214*O89-0.834))</f>
        <v>1.5249261249999999</v>
      </c>
      <c r="AA89" s="314" t="s">
        <v>188</v>
      </c>
      <c r="AB89" s="258">
        <f>SUM(Y89*Q89+Z89)</f>
        <v>7.3031389250000007</v>
      </c>
      <c r="AC89" s="252">
        <f>SUM(W89*AB89*X89*0.81)</f>
        <v>0.74535835868550016</v>
      </c>
      <c r="AD89" s="244">
        <f>SUM(T89+AC89)</f>
        <v>1.0992025034223423</v>
      </c>
    </row>
    <row r="90" spans="1:30" ht="15" customHeight="1">
      <c r="A90" s="281"/>
      <c r="B90" s="284"/>
      <c r="C90" s="278"/>
      <c r="D90" s="278"/>
      <c r="E90" s="88" t="s">
        <v>137</v>
      </c>
      <c r="F90" s="81">
        <f t="shared" ref="F90:M90" si="43">SUM(F$8*F89)</f>
        <v>3.4631578947368425E-3</v>
      </c>
      <c r="G90" s="81">
        <f t="shared" si="43"/>
        <v>1.0210526315789475E-3</v>
      </c>
      <c r="H90" s="81">
        <f t="shared" si="43"/>
        <v>0</v>
      </c>
      <c r="I90" s="81">
        <f t="shared" si="43"/>
        <v>2.2105263157894735E-2</v>
      </c>
      <c r="J90" s="81">
        <f t="shared" si="43"/>
        <v>6.6526315789473683E-3</v>
      </c>
      <c r="K90" s="81">
        <f t="shared" si="43"/>
        <v>4.0000000000000001E-3</v>
      </c>
      <c r="L90" s="81">
        <f t="shared" si="43"/>
        <v>0</v>
      </c>
      <c r="M90" s="81">
        <f t="shared" si="43"/>
        <v>0</v>
      </c>
      <c r="N90" s="275"/>
      <c r="O90" s="271"/>
      <c r="P90" s="269"/>
      <c r="Q90" s="271"/>
      <c r="R90" s="271"/>
      <c r="S90" s="295"/>
      <c r="T90" s="261"/>
      <c r="U90" s="262"/>
      <c r="V90" s="299"/>
      <c r="W90" s="255"/>
      <c r="X90" s="310"/>
      <c r="Y90" s="314"/>
      <c r="Z90" s="259"/>
      <c r="AA90" s="314"/>
      <c r="AB90" s="259"/>
      <c r="AC90" s="253"/>
      <c r="AD90" s="246"/>
    </row>
    <row r="91" spans="1:30" ht="15" customHeight="1">
      <c r="A91" s="281"/>
      <c r="B91" s="284"/>
      <c r="C91" s="278">
        <v>42</v>
      </c>
      <c r="D91" s="278" t="s">
        <v>250</v>
      </c>
      <c r="E91" s="89" t="s">
        <v>15</v>
      </c>
      <c r="F91" s="63">
        <v>7</v>
      </c>
      <c r="G91" s="63">
        <v>0</v>
      </c>
      <c r="H91" s="63">
        <v>1</v>
      </c>
      <c r="I91" s="63">
        <v>7</v>
      </c>
      <c r="J91" s="63">
        <v>4</v>
      </c>
      <c r="K91" s="63">
        <v>4</v>
      </c>
      <c r="L91" s="63">
        <v>0</v>
      </c>
      <c r="M91" s="63">
        <v>0</v>
      </c>
      <c r="N91" s="275">
        <f>SUM(F92:M92)</f>
        <v>3.7000000000000005E-2</v>
      </c>
      <c r="O91" s="271">
        <v>0.57499999999999996</v>
      </c>
      <c r="P91" s="269">
        <v>1.115</v>
      </c>
      <c r="Q91" s="271">
        <v>0.61</v>
      </c>
      <c r="R91" s="271">
        <f>SUM(O91*P91*Q91)</f>
        <v>0.39108624999999997</v>
      </c>
      <c r="S91" s="294">
        <f t="shared" si="35"/>
        <v>0.90539171346474079</v>
      </c>
      <c r="T91" s="260">
        <f>SUM(R91*S91)</f>
        <v>0.35408624999999994</v>
      </c>
      <c r="U91" s="262">
        <f>ROUNDUP((R91*S91)*1000,2)</f>
        <v>354.09</v>
      </c>
      <c r="V91" s="299">
        <f>SUM(計算まとめ!$E$4)</f>
        <v>3.4999999999999997E-5</v>
      </c>
      <c r="W91" s="254">
        <f>SUM(V91*3600)</f>
        <v>0.126</v>
      </c>
      <c r="X91" s="308">
        <v>1</v>
      </c>
      <c r="Y91" s="314">
        <f>SUM(3.297*P91+(1.971*O91+4.663))</f>
        <v>9.4724800000000009</v>
      </c>
      <c r="Z91" s="258">
        <f>SUM((1.401*O91+0.684)*P91+(1.214*O91-0.834))</f>
        <v>1.5249261249999999</v>
      </c>
      <c r="AA91" s="314" t="s">
        <v>188</v>
      </c>
      <c r="AB91" s="258">
        <f>SUM(Y91*Q91+Z91)</f>
        <v>7.3031389250000007</v>
      </c>
      <c r="AC91" s="252">
        <f>SUM(W91*AB91*X91*0.81)</f>
        <v>0.74535835868550016</v>
      </c>
      <c r="AD91" s="244">
        <f>SUM(T91+AC91)</f>
        <v>1.0994446086855001</v>
      </c>
    </row>
    <row r="92" spans="1:30" ht="15" customHeight="1">
      <c r="A92" s="281"/>
      <c r="B92" s="284"/>
      <c r="C92" s="278"/>
      <c r="D92" s="278"/>
      <c r="E92" s="88" t="s">
        <v>137</v>
      </c>
      <c r="F92" s="81">
        <f t="shared" ref="F92:M92" si="44">SUM(F$8*F91)</f>
        <v>3.4631578947368425E-3</v>
      </c>
      <c r="G92" s="81">
        <f t="shared" si="44"/>
        <v>0</v>
      </c>
      <c r="H92" s="81">
        <f t="shared" si="44"/>
        <v>7.7894736842105256E-4</v>
      </c>
      <c r="I92" s="81">
        <f t="shared" si="44"/>
        <v>2.2105263157894735E-2</v>
      </c>
      <c r="J92" s="81">
        <f t="shared" si="44"/>
        <v>6.6526315789473683E-3</v>
      </c>
      <c r="K92" s="81">
        <f t="shared" si="44"/>
        <v>4.0000000000000001E-3</v>
      </c>
      <c r="L92" s="81">
        <f t="shared" si="44"/>
        <v>0</v>
      </c>
      <c r="M92" s="81">
        <f t="shared" si="44"/>
        <v>0</v>
      </c>
      <c r="N92" s="275"/>
      <c r="O92" s="271"/>
      <c r="P92" s="269"/>
      <c r="Q92" s="271"/>
      <c r="R92" s="271"/>
      <c r="S92" s="295"/>
      <c r="T92" s="261"/>
      <c r="U92" s="262"/>
      <c r="V92" s="299"/>
      <c r="W92" s="255"/>
      <c r="X92" s="310"/>
      <c r="Y92" s="314"/>
      <c r="Z92" s="259"/>
      <c r="AA92" s="314"/>
      <c r="AB92" s="259"/>
      <c r="AC92" s="253"/>
      <c r="AD92" s="246"/>
    </row>
    <row r="93" spans="1:30" ht="15" customHeight="1">
      <c r="A93" s="281"/>
      <c r="B93" s="284"/>
      <c r="C93" s="278">
        <v>43</v>
      </c>
      <c r="D93" s="278" t="s">
        <v>223</v>
      </c>
      <c r="E93" s="89" t="s">
        <v>15</v>
      </c>
      <c r="F93" s="63">
        <v>8</v>
      </c>
      <c r="G93" s="63">
        <v>1</v>
      </c>
      <c r="H93" s="63">
        <v>0</v>
      </c>
      <c r="I93" s="63">
        <v>8</v>
      </c>
      <c r="J93" s="63">
        <v>4</v>
      </c>
      <c r="K93" s="63">
        <v>4</v>
      </c>
      <c r="L93" s="63">
        <v>0</v>
      </c>
      <c r="M93" s="63">
        <v>0</v>
      </c>
      <c r="N93" s="275">
        <f>SUM(F94:M94)</f>
        <v>4.0894736842105261E-2</v>
      </c>
      <c r="O93" s="271">
        <v>0.84499999999999997</v>
      </c>
      <c r="P93" s="269">
        <v>0.84499999999999997</v>
      </c>
      <c r="Q93" s="271">
        <v>0.61</v>
      </c>
      <c r="R93" s="271">
        <f>SUM(O93*P93*Q93)</f>
        <v>0.43555524999999995</v>
      </c>
      <c r="S93" s="294">
        <f t="shared" si="35"/>
        <v>0.90610895668894986</v>
      </c>
      <c r="T93" s="260">
        <f>SUM(R93*S93)</f>
        <v>0.39466051315789469</v>
      </c>
      <c r="U93" s="262">
        <f>ROUNDUP((R93*S93)*1000,2)</f>
        <v>394.67</v>
      </c>
      <c r="V93" s="299">
        <f>SUM(計算まとめ!$E$4)</f>
        <v>3.4999999999999997E-5</v>
      </c>
      <c r="W93" s="254">
        <f>SUM(V93*3600)</f>
        <v>0.126</v>
      </c>
      <c r="X93" s="308">
        <v>1</v>
      </c>
      <c r="Y93" s="314">
        <f>SUM(0.12*O93+0.985)</f>
        <v>1.0864</v>
      </c>
      <c r="Z93" s="314">
        <f>SUM(7.837*O93+0.82)</f>
        <v>7.4422649999999999</v>
      </c>
      <c r="AA93" s="314">
        <f>SUM(2.858*O93-0.283)</f>
        <v>2.1320100000000002</v>
      </c>
      <c r="AB93" s="258">
        <f>SUM(Y93*Q93*Q93+Z93*Q93+AA93)</f>
        <v>7.0760410900000004</v>
      </c>
      <c r="AC93" s="252">
        <f>SUM(W93*AB93*X93*0.81)</f>
        <v>0.72218075364540013</v>
      </c>
      <c r="AD93" s="244">
        <f>SUM(T93+AC93)</f>
        <v>1.1168412668032948</v>
      </c>
    </row>
    <row r="94" spans="1:30" ht="15" customHeight="1">
      <c r="A94" s="281"/>
      <c r="B94" s="284"/>
      <c r="C94" s="278"/>
      <c r="D94" s="278"/>
      <c r="E94" s="88" t="s">
        <v>137</v>
      </c>
      <c r="F94" s="81">
        <f t="shared" ref="F94:M94" si="45">SUM(F$8*F93)</f>
        <v>3.9578947368421056E-3</v>
      </c>
      <c r="G94" s="81">
        <f t="shared" si="45"/>
        <v>1.0210526315789475E-3</v>
      </c>
      <c r="H94" s="81">
        <f t="shared" si="45"/>
        <v>0</v>
      </c>
      <c r="I94" s="81">
        <f t="shared" si="45"/>
        <v>2.5263157894736842E-2</v>
      </c>
      <c r="J94" s="81">
        <f t="shared" si="45"/>
        <v>6.6526315789473683E-3</v>
      </c>
      <c r="K94" s="81">
        <f t="shared" si="45"/>
        <v>4.0000000000000001E-3</v>
      </c>
      <c r="L94" s="81">
        <f t="shared" si="45"/>
        <v>0</v>
      </c>
      <c r="M94" s="81">
        <f t="shared" si="45"/>
        <v>0</v>
      </c>
      <c r="N94" s="275"/>
      <c r="O94" s="271"/>
      <c r="P94" s="269"/>
      <c r="Q94" s="271"/>
      <c r="R94" s="271"/>
      <c r="S94" s="295"/>
      <c r="T94" s="261"/>
      <c r="U94" s="262"/>
      <c r="V94" s="299"/>
      <c r="W94" s="255"/>
      <c r="X94" s="310"/>
      <c r="Y94" s="314"/>
      <c r="Z94" s="314"/>
      <c r="AA94" s="314"/>
      <c r="AB94" s="259"/>
      <c r="AC94" s="253"/>
      <c r="AD94" s="246"/>
    </row>
    <row r="95" spans="1:30" ht="15" customHeight="1">
      <c r="A95" s="281"/>
      <c r="B95" s="284"/>
      <c r="C95" s="278">
        <v>44</v>
      </c>
      <c r="D95" s="278" t="s">
        <v>251</v>
      </c>
      <c r="E95" s="89" t="s">
        <v>15</v>
      </c>
      <c r="F95" s="63">
        <v>8</v>
      </c>
      <c r="G95" s="63">
        <v>0</v>
      </c>
      <c r="H95" s="63">
        <v>1</v>
      </c>
      <c r="I95" s="63">
        <v>8</v>
      </c>
      <c r="J95" s="63">
        <v>4</v>
      </c>
      <c r="K95" s="63">
        <v>4</v>
      </c>
      <c r="L95" s="63">
        <v>0</v>
      </c>
      <c r="M95" s="63">
        <v>0</v>
      </c>
      <c r="N95" s="275">
        <f>SUM(F96:M96)</f>
        <v>4.0652631578947371E-2</v>
      </c>
      <c r="O95" s="271">
        <v>0.84499999999999997</v>
      </c>
      <c r="P95" s="269">
        <v>0.84499999999999997</v>
      </c>
      <c r="Q95" s="271">
        <v>0.61</v>
      </c>
      <c r="R95" s="271">
        <f>SUM(O95*P95*Q95)</f>
        <v>0.43555524999999995</v>
      </c>
      <c r="S95" s="294">
        <f t="shared" si="35"/>
        <v>0.90666481099941421</v>
      </c>
      <c r="T95" s="260">
        <f>SUM(R95*S95)</f>
        <v>0.39490261842105256</v>
      </c>
      <c r="U95" s="262">
        <f>ROUNDUP((R95*S95)*1000,2)</f>
        <v>394.90999999999997</v>
      </c>
      <c r="V95" s="299">
        <f>SUM(計算まとめ!$E$4)</f>
        <v>3.4999999999999997E-5</v>
      </c>
      <c r="W95" s="254">
        <f>SUM(V95*3600)</f>
        <v>0.126</v>
      </c>
      <c r="X95" s="308">
        <v>1</v>
      </c>
      <c r="Y95" s="314">
        <f>SUM(0.12*O95+0.985)</f>
        <v>1.0864</v>
      </c>
      <c r="Z95" s="314">
        <f>SUM(7.837*O95+0.82)</f>
        <v>7.4422649999999999</v>
      </c>
      <c r="AA95" s="314">
        <f>SUM(2.858*O95-0.283)</f>
        <v>2.1320100000000002</v>
      </c>
      <c r="AB95" s="258">
        <f>SUM(Y95*Q95*Q95+Z95*Q95+AA95)</f>
        <v>7.0760410900000004</v>
      </c>
      <c r="AC95" s="252">
        <f>SUM(W95*AB95*X95*0.81)</f>
        <v>0.72218075364540013</v>
      </c>
      <c r="AD95" s="244">
        <f>SUM(T95+AC95)</f>
        <v>1.1170833720664528</v>
      </c>
    </row>
    <row r="96" spans="1:30" ht="15" customHeight="1">
      <c r="A96" s="281"/>
      <c r="B96" s="284"/>
      <c r="C96" s="278"/>
      <c r="D96" s="278"/>
      <c r="E96" s="88" t="s">
        <v>137</v>
      </c>
      <c r="F96" s="81">
        <f t="shared" ref="F96:M96" si="46">SUM(F$8*F95)</f>
        <v>3.9578947368421056E-3</v>
      </c>
      <c r="G96" s="81">
        <f t="shared" si="46"/>
        <v>0</v>
      </c>
      <c r="H96" s="81">
        <f t="shared" si="46"/>
        <v>7.7894736842105256E-4</v>
      </c>
      <c r="I96" s="81">
        <f t="shared" si="46"/>
        <v>2.5263157894736842E-2</v>
      </c>
      <c r="J96" s="81">
        <f t="shared" si="46"/>
        <v>6.6526315789473683E-3</v>
      </c>
      <c r="K96" s="81">
        <f t="shared" si="46"/>
        <v>4.0000000000000001E-3</v>
      </c>
      <c r="L96" s="81">
        <f t="shared" si="46"/>
        <v>0</v>
      </c>
      <c r="M96" s="81">
        <f t="shared" si="46"/>
        <v>0</v>
      </c>
      <c r="N96" s="275"/>
      <c r="O96" s="271"/>
      <c r="P96" s="269"/>
      <c r="Q96" s="271"/>
      <c r="R96" s="271"/>
      <c r="S96" s="295"/>
      <c r="T96" s="261"/>
      <c r="U96" s="262"/>
      <c r="V96" s="299"/>
      <c r="W96" s="255"/>
      <c r="X96" s="310"/>
      <c r="Y96" s="314"/>
      <c r="Z96" s="314"/>
      <c r="AA96" s="314"/>
      <c r="AB96" s="259"/>
      <c r="AC96" s="253"/>
      <c r="AD96" s="246"/>
    </row>
    <row r="97" spans="1:30" s="72" customFormat="1" ht="15" customHeight="1">
      <c r="A97" s="281"/>
      <c r="B97" s="284"/>
      <c r="C97" s="278">
        <v>45</v>
      </c>
      <c r="D97" s="278" t="s">
        <v>224</v>
      </c>
      <c r="E97" s="89" t="s">
        <v>15</v>
      </c>
      <c r="F97" s="63">
        <v>11</v>
      </c>
      <c r="G97" s="63">
        <v>1</v>
      </c>
      <c r="H97" s="63">
        <v>0</v>
      </c>
      <c r="I97" s="63">
        <v>11</v>
      </c>
      <c r="J97" s="63">
        <v>4</v>
      </c>
      <c r="K97" s="63">
        <v>5</v>
      </c>
      <c r="L97" s="63">
        <v>0</v>
      </c>
      <c r="M97" s="63">
        <v>0</v>
      </c>
      <c r="N97" s="275">
        <f>SUM(F98:M98)</f>
        <v>5.2852631578947366E-2</v>
      </c>
      <c r="O97" s="271">
        <v>0.84499999999999997</v>
      </c>
      <c r="P97" s="269">
        <v>1.115</v>
      </c>
      <c r="Q97" s="271">
        <v>0.61</v>
      </c>
      <c r="R97" s="271">
        <f>SUM(O97*P97*Q97)</f>
        <v>0.57472674999999995</v>
      </c>
      <c r="S97" s="294">
        <f t="shared" si="35"/>
        <v>0.90803867824327411</v>
      </c>
      <c r="T97" s="260">
        <f>SUM(R97*S97)</f>
        <v>0.52187411842105258</v>
      </c>
      <c r="U97" s="262">
        <f>ROUNDUP((R97*S97)*1000,2)</f>
        <v>521.88</v>
      </c>
      <c r="V97" s="299">
        <f>SUM(計算まとめ!$E$4)</f>
        <v>3.4999999999999997E-5</v>
      </c>
      <c r="W97" s="254">
        <f>SUM(V97*3600)</f>
        <v>0.126</v>
      </c>
      <c r="X97" s="308">
        <v>1</v>
      </c>
      <c r="Y97" s="314">
        <f>SUM(3.297*P97+(1.971*O97+4.663))</f>
        <v>10.00465</v>
      </c>
      <c r="Z97" s="258">
        <f>SUM((1.401*O97+0.684)*P97+(1.214*O97-0.834))</f>
        <v>2.2744771749999999</v>
      </c>
      <c r="AA97" s="314" t="s">
        <v>188</v>
      </c>
      <c r="AB97" s="258">
        <f>SUM(Y97*Q97+Z97)</f>
        <v>8.3773136749999999</v>
      </c>
      <c r="AC97" s="252">
        <f>SUM(W97*AB97*X97*0.81)</f>
        <v>0.85498863367050004</v>
      </c>
      <c r="AD97" s="244">
        <f>SUM(T97+AC97)</f>
        <v>1.3768627520915526</v>
      </c>
    </row>
    <row r="98" spans="1:30" ht="15" customHeight="1">
      <c r="A98" s="281"/>
      <c r="B98" s="284"/>
      <c r="C98" s="278"/>
      <c r="D98" s="278"/>
      <c r="E98" s="88" t="s">
        <v>137</v>
      </c>
      <c r="F98" s="81">
        <f>SUM(F$8*F97)</f>
        <v>5.4421052631578948E-3</v>
      </c>
      <c r="G98" s="81">
        <f t="shared" ref="G98:M98" si="47">SUM(G$8*G97)</f>
        <v>1.0210526315789475E-3</v>
      </c>
      <c r="H98" s="81">
        <f t="shared" si="47"/>
        <v>0</v>
      </c>
      <c r="I98" s="81">
        <f t="shared" si="47"/>
        <v>3.4736842105263156E-2</v>
      </c>
      <c r="J98" s="81">
        <f t="shared" si="47"/>
        <v>6.6526315789473683E-3</v>
      </c>
      <c r="K98" s="81">
        <f t="shared" si="47"/>
        <v>5.0000000000000001E-3</v>
      </c>
      <c r="L98" s="81">
        <f t="shared" si="47"/>
        <v>0</v>
      </c>
      <c r="M98" s="81">
        <f t="shared" si="47"/>
        <v>0</v>
      </c>
      <c r="N98" s="275"/>
      <c r="O98" s="271"/>
      <c r="P98" s="269"/>
      <c r="Q98" s="271"/>
      <c r="R98" s="271"/>
      <c r="S98" s="295"/>
      <c r="T98" s="261"/>
      <c r="U98" s="262"/>
      <c r="V98" s="299"/>
      <c r="W98" s="255"/>
      <c r="X98" s="310"/>
      <c r="Y98" s="314"/>
      <c r="Z98" s="259"/>
      <c r="AA98" s="314"/>
      <c r="AB98" s="259"/>
      <c r="AC98" s="253"/>
      <c r="AD98" s="246"/>
    </row>
    <row r="99" spans="1:30" ht="15" customHeight="1">
      <c r="A99" s="281"/>
      <c r="B99" s="284"/>
      <c r="C99" s="278">
        <v>46</v>
      </c>
      <c r="D99" s="278" t="s">
        <v>252</v>
      </c>
      <c r="E99" s="89" t="s">
        <v>15</v>
      </c>
      <c r="F99" s="63">
        <v>11</v>
      </c>
      <c r="G99" s="63">
        <v>0</v>
      </c>
      <c r="H99" s="63">
        <v>1</v>
      </c>
      <c r="I99" s="63">
        <v>11</v>
      </c>
      <c r="J99" s="63">
        <v>4</v>
      </c>
      <c r="K99" s="63">
        <v>5</v>
      </c>
      <c r="L99" s="63">
        <v>0</v>
      </c>
      <c r="M99" s="63">
        <v>0</v>
      </c>
      <c r="N99" s="275">
        <f>SUM(F100:M100)</f>
        <v>5.2610526315789469E-2</v>
      </c>
      <c r="O99" s="271">
        <v>0.84499999999999997</v>
      </c>
      <c r="P99" s="269">
        <v>1.115</v>
      </c>
      <c r="Q99" s="271">
        <v>0.61</v>
      </c>
      <c r="R99" s="271">
        <f>SUM(O99*P99*Q99)</f>
        <v>0.57472674999999995</v>
      </c>
      <c r="S99" s="294">
        <f t="shared" si="35"/>
        <v>0.90845993106151846</v>
      </c>
      <c r="T99" s="260">
        <f>SUM(R99*S99)</f>
        <v>0.52211622368421051</v>
      </c>
      <c r="U99" s="262">
        <f>ROUNDUP((R99*S99)*1000,2)</f>
        <v>522.12</v>
      </c>
      <c r="V99" s="299">
        <f>SUM(計算まとめ!$E$4)</f>
        <v>3.4999999999999997E-5</v>
      </c>
      <c r="W99" s="254">
        <f>SUM(V99*3600)</f>
        <v>0.126</v>
      </c>
      <c r="X99" s="308">
        <v>1</v>
      </c>
      <c r="Y99" s="314">
        <f>SUM(3.297*P99+(1.971*O99+4.663))</f>
        <v>10.00465</v>
      </c>
      <c r="Z99" s="258">
        <f>SUM((1.401*O99+0.684)*P99+(1.214*O99-0.834))</f>
        <v>2.2744771749999999</v>
      </c>
      <c r="AA99" s="314" t="s">
        <v>188</v>
      </c>
      <c r="AB99" s="258">
        <f>SUM(Y99*Q99+Z99)</f>
        <v>8.3773136749999999</v>
      </c>
      <c r="AC99" s="252">
        <f>SUM(W99*AB99*X99*0.81)</f>
        <v>0.85498863367050004</v>
      </c>
      <c r="AD99" s="244">
        <f>SUM(T99+AC99)</f>
        <v>1.3771048573547104</v>
      </c>
    </row>
    <row r="100" spans="1:30" ht="15" customHeight="1">
      <c r="A100" s="281"/>
      <c r="B100" s="284"/>
      <c r="C100" s="278"/>
      <c r="D100" s="278"/>
      <c r="E100" s="88" t="s">
        <v>137</v>
      </c>
      <c r="F100" s="81">
        <f t="shared" ref="F100:M100" si="48">SUM(F$8*F99)</f>
        <v>5.4421052631578948E-3</v>
      </c>
      <c r="G100" s="81">
        <f t="shared" si="48"/>
        <v>0</v>
      </c>
      <c r="H100" s="81">
        <f t="shared" si="48"/>
        <v>7.7894736842105256E-4</v>
      </c>
      <c r="I100" s="81">
        <f t="shared" si="48"/>
        <v>3.4736842105263156E-2</v>
      </c>
      <c r="J100" s="81">
        <f t="shared" si="48"/>
        <v>6.6526315789473683E-3</v>
      </c>
      <c r="K100" s="81">
        <f t="shared" si="48"/>
        <v>5.0000000000000001E-3</v>
      </c>
      <c r="L100" s="81">
        <f t="shared" si="48"/>
        <v>0</v>
      </c>
      <c r="M100" s="81">
        <f t="shared" si="48"/>
        <v>0</v>
      </c>
      <c r="N100" s="275"/>
      <c r="O100" s="271"/>
      <c r="P100" s="269"/>
      <c r="Q100" s="271"/>
      <c r="R100" s="271"/>
      <c r="S100" s="295"/>
      <c r="T100" s="261"/>
      <c r="U100" s="262"/>
      <c r="V100" s="299"/>
      <c r="W100" s="255"/>
      <c r="X100" s="310"/>
      <c r="Y100" s="314"/>
      <c r="Z100" s="259"/>
      <c r="AA100" s="314"/>
      <c r="AB100" s="259"/>
      <c r="AC100" s="253"/>
      <c r="AD100" s="246"/>
    </row>
    <row r="101" spans="1:30" ht="15" customHeight="1">
      <c r="A101" s="281"/>
      <c r="B101" s="278" t="s">
        <v>170</v>
      </c>
      <c r="C101" s="278">
        <v>47</v>
      </c>
      <c r="D101" s="278" t="s">
        <v>225</v>
      </c>
      <c r="E101" s="89" t="s">
        <v>15</v>
      </c>
      <c r="F101" s="63">
        <v>2</v>
      </c>
      <c r="G101" s="63">
        <v>1</v>
      </c>
      <c r="H101" s="63">
        <v>0</v>
      </c>
      <c r="I101" s="63">
        <v>2</v>
      </c>
      <c r="J101" s="63">
        <v>5</v>
      </c>
      <c r="K101" s="63">
        <v>1</v>
      </c>
      <c r="L101" s="63">
        <v>0</v>
      </c>
      <c r="M101" s="63">
        <v>0</v>
      </c>
      <c r="N101" s="275">
        <f>SUM(F102:M102)</f>
        <v>1.7642105263157896E-2</v>
      </c>
      <c r="O101" s="271">
        <v>0.57499999999999996</v>
      </c>
      <c r="P101" s="269">
        <v>0.57499999999999996</v>
      </c>
      <c r="Q101" s="271">
        <v>0.61</v>
      </c>
      <c r="R101" s="271">
        <f>SUM((O101-0.27)*(P101+0.27)*Q101)</f>
        <v>0.15721224999999994</v>
      </c>
      <c r="S101" s="294">
        <f t="shared" si="35"/>
        <v>0.88778161203622552</v>
      </c>
      <c r="T101" s="260">
        <f>SUM(R101*S101)</f>
        <v>0.13957014473684204</v>
      </c>
      <c r="U101" s="262">
        <f>ROUNDUP((R101*S101)*1000,2)</f>
        <v>139.57999999999998</v>
      </c>
      <c r="V101" s="299">
        <f>SUM(計算まとめ!$E$4)</f>
        <v>3.4999999999999997E-5</v>
      </c>
      <c r="W101" s="254">
        <f>SUM(V101*3600)</f>
        <v>0.126</v>
      </c>
      <c r="X101" s="308">
        <v>1</v>
      </c>
      <c r="Y101" s="314">
        <f>SUM(3.297*P101+(1.971*O101+4.663))</f>
        <v>7.6920999999999999</v>
      </c>
      <c r="Z101" s="258">
        <f>SUM((1.401*O101+0.684)*P101+(1.214*O101-0.834))</f>
        <v>0.72055562499999981</v>
      </c>
      <c r="AA101" s="314" t="s">
        <v>188</v>
      </c>
      <c r="AB101" s="258">
        <f>SUM(Y101*Q101+Z101)</f>
        <v>5.4127366249999991</v>
      </c>
      <c r="AC101" s="252">
        <f>SUM(W101*AB101*X101*0.81)</f>
        <v>0.55242389994749996</v>
      </c>
      <c r="AD101" s="244">
        <f>SUM(T101+AC101)</f>
        <v>0.691994044684342</v>
      </c>
    </row>
    <row r="102" spans="1:30" ht="15" customHeight="1">
      <c r="A102" s="281"/>
      <c r="B102" s="278"/>
      <c r="C102" s="278"/>
      <c r="D102" s="278"/>
      <c r="E102" s="88" t="s">
        <v>137</v>
      </c>
      <c r="F102" s="81">
        <f t="shared" ref="F102:M102" si="49">SUM(F$8*F101)</f>
        <v>9.8947368421052639E-4</v>
      </c>
      <c r="G102" s="81">
        <f t="shared" si="49"/>
        <v>1.0210526315789475E-3</v>
      </c>
      <c r="H102" s="81">
        <f t="shared" si="49"/>
        <v>0</v>
      </c>
      <c r="I102" s="81">
        <f t="shared" si="49"/>
        <v>6.3157894736842104E-3</v>
      </c>
      <c r="J102" s="81">
        <f t="shared" si="49"/>
        <v>8.3157894736842104E-3</v>
      </c>
      <c r="K102" s="81">
        <f t="shared" si="49"/>
        <v>1E-3</v>
      </c>
      <c r="L102" s="81">
        <f t="shared" si="49"/>
        <v>0</v>
      </c>
      <c r="M102" s="81">
        <f t="shared" si="49"/>
        <v>0</v>
      </c>
      <c r="N102" s="275"/>
      <c r="O102" s="271"/>
      <c r="P102" s="269"/>
      <c r="Q102" s="271"/>
      <c r="R102" s="271"/>
      <c r="S102" s="295"/>
      <c r="T102" s="261"/>
      <c r="U102" s="262"/>
      <c r="V102" s="299"/>
      <c r="W102" s="255"/>
      <c r="X102" s="310"/>
      <c r="Y102" s="314"/>
      <c r="Z102" s="259"/>
      <c r="AA102" s="314"/>
      <c r="AB102" s="259"/>
      <c r="AC102" s="253"/>
      <c r="AD102" s="246"/>
    </row>
    <row r="103" spans="1:30" ht="15" customHeight="1">
      <c r="A103" s="281"/>
      <c r="B103" s="278"/>
      <c r="C103" s="278">
        <v>48</v>
      </c>
      <c r="D103" s="278" t="s">
        <v>253</v>
      </c>
      <c r="E103" s="89" t="s">
        <v>15</v>
      </c>
      <c r="F103" s="63">
        <v>2</v>
      </c>
      <c r="G103" s="63">
        <v>0</v>
      </c>
      <c r="H103" s="63">
        <v>1</v>
      </c>
      <c r="I103" s="63">
        <v>2</v>
      </c>
      <c r="J103" s="63">
        <v>5</v>
      </c>
      <c r="K103" s="63">
        <v>1</v>
      </c>
      <c r="L103" s="63">
        <v>0</v>
      </c>
      <c r="M103" s="63">
        <v>0</v>
      </c>
      <c r="N103" s="275">
        <f>SUM(F104:M104)</f>
        <v>1.7399999999999999E-2</v>
      </c>
      <c r="O103" s="271">
        <v>0.57499999999999996</v>
      </c>
      <c r="P103" s="269">
        <v>0.57499999999999996</v>
      </c>
      <c r="Q103" s="271">
        <v>0.61</v>
      </c>
      <c r="R103" s="271">
        <f>SUM((O103-0.27)*(P103+0.27)*Q103)</f>
        <v>0.15721224999999994</v>
      </c>
      <c r="S103" s="294">
        <f t="shared" si="35"/>
        <v>0.88932160184718423</v>
      </c>
      <c r="T103" s="260">
        <f>SUM(R103*S103)</f>
        <v>0.13981224999999994</v>
      </c>
      <c r="U103" s="262">
        <f>ROUNDUP((R103*S103)*1000,2)</f>
        <v>139.82</v>
      </c>
      <c r="V103" s="299">
        <f>SUM(計算まとめ!$E$4)</f>
        <v>3.4999999999999997E-5</v>
      </c>
      <c r="W103" s="254">
        <f>SUM(V103*3600)</f>
        <v>0.126</v>
      </c>
      <c r="X103" s="308">
        <v>1</v>
      </c>
      <c r="Y103" s="314">
        <f>SUM(3.297*P103+(1.971*O103+4.663))</f>
        <v>7.6920999999999999</v>
      </c>
      <c r="Z103" s="258">
        <f>SUM((1.401*O103+0.684)*P103+(1.214*O103-0.834))</f>
        <v>0.72055562499999981</v>
      </c>
      <c r="AA103" s="314" t="s">
        <v>188</v>
      </c>
      <c r="AB103" s="258">
        <f>SUM(Y103*Q103+Z103)</f>
        <v>5.4127366249999991</v>
      </c>
      <c r="AC103" s="252">
        <f>SUM(W103*AB103*X103*0.81)</f>
        <v>0.55242389994749996</v>
      </c>
      <c r="AD103" s="244">
        <f>SUM(T103+AC103)</f>
        <v>0.69223614994749993</v>
      </c>
    </row>
    <row r="104" spans="1:30" ht="15" customHeight="1">
      <c r="A104" s="281"/>
      <c r="B104" s="278"/>
      <c r="C104" s="278"/>
      <c r="D104" s="278"/>
      <c r="E104" s="88" t="s">
        <v>137</v>
      </c>
      <c r="F104" s="81">
        <f t="shared" ref="F104:M104" si="50">SUM(F$8*F103)</f>
        <v>9.8947368421052639E-4</v>
      </c>
      <c r="G104" s="81">
        <f t="shared" si="50"/>
        <v>0</v>
      </c>
      <c r="H104" s="81">
        <f t="shared" si="50"/>
        <v>7.7894736842105256E-4</v>
      </c>
      <c r="I104" s="81">
        <f t="shared" si="50"/>
        <v>6.3157894736842104E-3</v>
      </c>
      <c r="J104" s="81">
        <f t="shared" si="50"/>
        <v>8.3157894736842104E-3</v>
      </c>
      <c r="K104" s="81">
        <f t="shared" si="50"/>
        <v>1E-3</v>
      </c>
      <c r="L104" s="81">
        <f t="shared" si="50"/>
        <v>0</v>
      </c>
      <c r="M104" s="81">
        <f t="shared" si="50"/>
        <v>0</v>
      </c>
      <c r="N104" s="275"/>
      <c r="O104" s="271"/>
      <c r="P104" s="269"/>
      <c r="Q104" s="271"/>
      <c r="R104" s="271"/>
      <c r="S104" s="295"/>
      <c r="T104" s="261"/>
      <c r="U104" s="262"/>
      <c r="V104" s="299"/>
      <c r="W104" s="255"/>
      <c r="X104" s="310"/>
      <c r="Y104" s="314"/>
      <c r="Z104" s="259"/>
      <c r="AA104" s="314"/>
      <c r="AB104" s="259"/>
      <c r="AC104" s="253"/>
      <c r="AD104" s="246"/>
    </row>
    <row r="105" spans="1:30" s="72" customFormat="1" ht="15" customHeight="1">
      <c r="A105" s="281"/>
      <c r="B105" s="278"/>
      <c r="C105" s="278">
        <v>49</v>
      </c>
      <c r="D105" s="278" t="s">
        <v>226</v>
      </c>
      <c r="E105" s="89" t="s">
        <v>15</v>
      </c>
      <c r="F105" s="63">
        <v>3</v>
      </c>
      <c r="G105" s="63">
        <v>1</v>
      </c>
      <c r="H105" s="63">
        <v>0</v>
      </c>
      <c r="I105" s="63">
        <v>3</v>
      </c>
      <c r="J105" s="63">
        <v>5</v>
      </c>
      <c r="K105" s="63">
        <v>2</v>
      </c>
      <c r="L105" s="63">
        <v>0</v>
      </c>
      <c r="M105" s="63">
        <v>0</v>
      </c>
      <c r="N105" s="275">
        <f>SUM(F106:M106)</f>
        <v>2.2294736842105263E-2</v>
      </c>
      <c r="O105" s="271">
        <v>0.57499999999999996</v>
      </c>
      <c r="P105" s="269">
        <v>0.84499999999999997</v>
      </c>
      <c r="Q105" s="271">
        <v>0.61</v>
      </c>
      <c r="R105" s="271">
        <f>SUM((O105-0.27)*(P105+0.27)*Q105)</f>
        <v>0.20744574999999993</v>
      </c>
      <c r="S105" s="294">
        <f t="shared" si="35"/>
        <v>0.89252738683677413</v>
      </c>
      <c r="T105" s="260">
        <f>SUM(R105*S105)</f>
        <v>0.18515101315789467</v>
      </c>
      <c r="U105" s="262">
        <f>ROUNDUP((R105*S105)*1000,2)</f>
        <v>185.16</v>
      </c>
      <c r="V105" s="299">
        <f>SUM(計算まとめ!$E$4)</f>
        <v>3.4999999999999997E-5</v>
      </c>
      <c r="W105" s="254">
        <f>SUM(V105*3600)</f>
        <v>0.126</v>
      </c>
      <c r="X105" s="308">
        <v>1</v>
      </c>
      <c r="Y105" s="314">
        <f>SUM(3.297*P105+(1.971*O105+4.663))</f>
        <v>8.5822900000000004</v>
      </c>
      <c r="Z105" s="258">
        <f>SUM((1.401*O105+0.684)*P105+(1.214*O105-0.834))</f>
        <v>1.1227408749999999</v>
      </c>
      <c r="AA105" s="314" t="s">
        <v>188</v>
      </c>
      <c r="AB105" s="258">
        <f>SUM(Y105*Q105+Z105)</f>
        <v>6.3579377749999999</v>
      </c>
      <c r="AC105" s="252">
        <f>SUM(W105*AB105*X105*0.81)</f>
        <v>0.64889112931650006</v>
      </c>
      <c r="AD105" s="244">
        <f>SUM(T105+AC105)</f>
        <v>0.83404214247439468</v>
      </c>
    </row>
    <row r="106" spans="1:30" ht="15" customHeight="1">
      <c r="A106" s="281"/>
      <c r="B106" s="278"/>
      <c r="C106" s="278"/>
      <c r="D106" s="278"/>
      <c r="E106" s="88" t="s">
        <v>137</v>
      </c>
      <c r="F106" s="81">
        <f t="shared" ref="F106:M106" si="51">SUM(F$8*F105)</f>
        <v>1.4842105263157897E-3</v>
      </c>
      <c r="G106" s="81">
        <f t="shared" si="51"/>
        <v>1.0210526315789475E-3</v>
      </c>
      <c r="H106" s="81">
        <f t="shared" si="51"/>
        <v>0</v>
      </c>
      <c r="I106" s="81">
        <f t="shared" si="51"/>
        <v>9.4736842105263147E-3</v>
      </c>
      <c r="J106" s="81">
        <f t="shared" si="51"/>
        <v>8.3157894736842104E-3</v>
      </c>
      <c r="K106" s="81">
        <f t="shared" si="51"/>
        <v>2E-3</v>
      </c>
      <c r="L106" s="81">
        <f t="shared" si="51"/>
        <v>0</v>
      </c>
      <c r="M106" s="81">
        <f t="shared" si="51"/>
        <v>0</v>
      </c>
      <c r="N106" s="275"/>
      <c r="O106" s="271"/>
      <c r="P106" s="269"/>
      <c r="Q106" s="271"/>
      <c r="R106" s="271"/>
      <c r="S106" s="295"/>
      <c r="T106" s="261"/>
      <c r="U106" s="262"/>
      <c r="V106" s="299"/>
      <c r="W106" s="255"/>
      <c r="X106" s="310"/>
      <c r="Y106" s="314"/>
      <c r="Z106" s="259"/>
      <c r="AA106" s="314"/>
      <c r="AB106" s="259"/>
      <c r="AC106" s="253"/>
      <c r="AD106" s="246"/>
    </row>
    <row r="107" spans="1:30" ht="15" customHeight="1">
      <c r="A107" s="281"/>
      <c r="B107" s="278"/>
      <c r="C107" s="278">
        <v>50</v>
      </c>
      <c r="D107" s="278" t="s">
        <v>254</v>
      </c>
      <c r="E107" s="89" t="s">
        <v>15</v>
      </c>
      <c r="F107" s="63">
        <v>3</v>
      </c>
      <c r="G107" s="63">
        <v>0</v>
      </c>
      <c r="H107" s="63">
        <v>1</v>
      </c>
      <c r="I107" s="63">
        <v>3</v>
      </c>
      <c r="J107" s="63">
        <v>5</v>
      </c>
      <c r="K107" s="63">
        <v>2</v>
      </c>
      <c r="L107" s="63">
        <v>0</v>
      </c>
      <c r="M107" s="63">
        <v>0</v>
      </c>
      <c r="N107" s="275">
        <f>SUM(F108:M108)</f>
        <v>2.2052631578947365E-2</v>
      </c>
      <c r="O107" s="271">
        <v>0.57499999999999996</v>
      </c>
      <c r="P107" s="269">
        <v>0.84499999999999997</v>
      </c>
      <c r="Q107" s="271">
        <v>0.61</v>
      </c>
      <c r="R107" s="271">
        <f>SUM((O107-0.27)*(P107+0.27)*Q107)</f>
        <v>0.20744574999999993</v>
      </c>
      <c r="S107" s="294">
        <f t="shared" si="35"/>
        <v>0.89369446431682797</v>
      </c>
      <c r="T107" s="260">
        <f>SUM(R107*S107)</f>
        <v>0.18539311842105255</v>
      </c>
      <c r="U107" s="262">
        <f>ROUNDUP((R107*S107)*1000,2)</f>
        <v>185.39999999999998</v>
      </c>
      <c r="V107" s="299">
        <f>SUM(計算まとめ!$E$4)</f>
        <v>3.4999999999999997E-5</v>
      </c>
      <c r="W107" s="254">
        <f>SUM(V107*3600)</f>
        <v>0.126</v>
      </c>
      <c r="X107" s="308">
        <v>1</v>
      </c>
      <c r="Y107" s="314">
        <f>SUM(3.297*P107+(1.971*O107+4.663))</f>
        <v>8.5822900000000004</v>
      </c>
      <c r="Z107" s="258">
        <f>SUM((1.401*O107+0.684)*P107+(1.214*O107-0.834))</f>
        <v>1.1227408749999999</v>
      </c>
      <c r="AA107" s="314" t="s">
        <v>188</v>
      </c>
      <c r="AB107" s="258">
        <f>SUM(Y107*Q107+Z107)</f>
        <v>6.3579377749999999</v>
      </c>
      <c r="AC107" s="252">
        <f>SUM(W107*AB107*X107*0.81)</f>
        <v>0.64889112931650006</v>
      </c>
      <c r="AD107" s="244">
        <f>SUM(T107+AC107)</f>
        <v>0.83428424773755261</v>
      </c>
    </row>
    <row r="108" spans="1:30" ht="15" customHeight="1">
      <c r="A108" s="281"/>
      <c r="B108" s="278"/>
      <c r="C108" s="278"/>
      <c r="D108" s="278"/>
      <c r="E108" s="88" t="s">
        <v>137</v>
      </c>
      <c r="F108" s="81">
        <f t="shared" ref="F108:M108" si="52">SUM(F$8*F107)</f>
        <v>1.4842105263157897E-3</v>
      </c>
      <c r="G108" s="81">
        <f t="shared" si="52"/>
        <v>0</v>
      </c>
      <c r="H108" s="81">
        <f t="shared" si="52"/>
        <v>7.7894736842105256E-4</v>
      </c>
      <c r="I108" s="81">
        <f t="shared" si="52"/>
        <v>9.4736842105263147E-3</v>
      </c>
      <c r="J108" s="81">
        <f t="shared" si="52"/>
        <v>8.3157894736842104E-3</v>
      </c>
      <c r="K108" s="81">
        <f t="shared" si="52"/>
        <v>2E-3</v>
      </c>
      <c r="L108" s="81">
        <f t="shared" si="52"/>
        <v>0</v>
      </c>
      <c r="M108" s="81">
        <f t="shared" si="52"/>
        <v>0</v>
      </c>
      <c r="N108" s="275"/>
      <c r="O108" s="271"/>
      <c r="P108" s="269"/>
      <c r="Q108" s="271"/>
      <c r="R108" s="271"/>
      <c r="S108" s="295"/>
      <c r="T108" s="261"/>
      <c r="U108" s="262"/>
      <c r="V108" s="299"/>
      <c r="W108" s="255"/>
      <c r="X108" s="310"/>
      <c r="Y108" s="314"/>
      <c r="Z108" s="259"/>
      <c r="AA108" s="314"/>
      <c r="AB108" s="259"/>
      <c r="AC108" s="253"/>
      <c r="AD108" s="246"/>
    </row>
    <row r="109" spans="1:30" ht="15" customHeight="1">
      <c r="A109" s="281"/>
      <c r="B109" s="278"/>
      <c r="C109" s="278">
        <v>51</v>
      </c>
      <c r="D109" s="278" t="s">
        <v>227</v>
      </c>
      <c r="E109" s="89" t="s">
        <v>15</v>
      </c>
      <c r="F109" s="63">
        <v>4</v>
      </c>
      <c r="G109" s="63">
        <v>1</v>
      </c>
      <c r="H109" s="63">
        <v>0</v>
      </c>
      <c r="I109" s="63">
        <v>4</v>
      </c>
      <c r="J109" s="63">
        <v>5</v>
      </c>
      <c r="K109" s="63">
        <v>3</v>
      </c>
      <c r="L109" s="63">
        <v>0</v>
      </c>
      <c r="M109" s="63">
        <v>0</v>
      </c>
      <c r="N109" s="275">
        <f>SUM(F110:M110)</f>
        <v>2.694736842105263E-2</v>
      </c>
      <c r="O109" s="271">
        <v>0.57499999999999996</v>
      </c>
      <c r="P109" s="269">
        <v>1.115</v>
      </c>
      <c r="Q109" s="271">
        <v>0.61</v>
      </c>
      <c r="R109" s="271">
        <f>SUM((O109-0.27)*(P109+0.27)*Q109)</f>
        <v>0.25767924999999997</v>
      </c>
      <c r="S109" s="294">
        <f t="shared" si="35"/>
        <v>0.89542282344793911</v>
      </c>
      <c r="T109" s="260">
        <f>SUM(R109*S109)</f>
        <v>0.23073188157894733</v>
      </c>
      <c r="U109" s="262">
        <f>ROUNDUP((R109*S109)*1000,2)</f>
        <v>230.73999999999998</v>
      </c>
      <c r="V109" s="299">
        <f>SUM(計算まとめ!$E$4)</f>
        <v>3.4999999999999997E-5</v>
      </c>
      <c r="W109" s="254">
        <f>SUM(V109*3600)</f>
        <v>0.126</v>
      </c>
      <c r="X109" s="308">
        <v>1</v>
      </c>
      <c r="Y109" s="314">
        <f>SUM(3.297*P109+(1.971*O109+4.663))</f>
        <v>9.4724800000000009</v>
      </c>
      <c r="Z109" s="258">
        <f>SUM((1.401*O109+0.684)*P109+(1.214*O109-0.834))</f>
        <v>1.5249261249999999</v>
      </c>
      <c r="AA109" s="314" t="s">
        <v>188</v>
      </c>
      <c r="AB109" s="258">
        <f>SUM(Y109*Q109+Z109)</f>
        <v>7.3031389250000007</v>
      </c>
      <c r="AC109" s="252">
        <f>SUM(W109*AB109*X109*0.81)</f>
        <v>0.74535835868550016</v>
      </c>
      <c r="AD109" s="244">
        <f>SUM(T109+AC109)</f>
        <v>0.97609024026444746</v>
      </c>
    </row>
    <row r="110" spans="1:30" ht="15" customHeight="1">
      <c r="A110" s="281"/>
      <c r="B110" s="278"/>
      <c r="C110" s="278"/>
      <c r="D110" s="278"/>
      <c r="E110" s="88" t="s">
        <v>137</v>
      </c>
      <c r="F110" s="81">
        <f t="shared" ref="F110:M110" si="53">SUM(F$8*F109)</f>
        <v>1.9789473684210528E-3</v>
      </c>
      <c r="G110" s="81">
        <f t="shared" si="53"/>
        <v>1.0210526315789475E-3</v>
      </c>
      <c r="H110" s="81">
        <f t="shared" si="53"/>
        <v>0</v>
      </c>
      <c r="I110" s="81">
        <f t="shared" si="53"/>
        <v>1.2631578947368421E-2</v>
      </c>
      <c r="J110" s="81">
        <f t="shared" si="53"/>
        <v>8.3157894736842104E-3</v>
      </c>
      <c r="K110" s="81">
        <f t="shared" si="53"/>
        <v>3.0000000000000001E-3</v>
      </c>
      <c r="L110" s="81">
        <f t="shared" si="53"/>
        <v>0</v>
      </c>
      <c r="M110" s="81">
        <f t="shared" si="53"/>
        <v>0</v>
      </c>
      <c r="N110" s="275"/>
      <c r="O110" s="271"/>
      <c r="P110" s="269"/>
      <c r="Q110" s="271"/>
      <c r="R110" s="271"/>
      <c r="S110" s="295"/>
      <c r="T110" s="261"/>
      <c r="U110" s="262"/>
      <c r="V110" s="299"/>
      <c r="W110" s="255"/>
      <c r="X110" s="310"/>
      <c r="Y110" s="314"/>
      <c r="Z110" s="259"/>
      <c r="AA110" s="314"/>
      <c r="AB110" s="259"/>
      <c r="AC110" s="253"/>
      <c r="AD110" s="246"/>
    </row>
    <row r="111" spans="1:30" ht="15" customHeight="1">
      <c r="A111" s="281"/>
      <c r="B111" s="278"/>
      <c r="C111" s="278">
        <v>52</v>
      </c>
      <c r="D111" s="278" t="s">
        <v>255</v>
      </c>
      <c r="E111" s="89" t="s">
        <v>15</v>
      </c>
      <c r="F111" s="63">
        <v>4</v>
      </c>
      <c r="G111" s="63">
        <v>0</v>
      </c>
      <c r="H111" s="63">
        <v>1</v>
      </c>
      <c r="I111" s="63">
        <v>4</v>
      </c>
      <c r="J111" s="63">
        <v>5</v>
      </c>
      <c r="K111" s="63">
        <v>3</v>
      </c>
      <c r="L111" s="63">
        <v>0</v>
      </c>
      <c r="M111" s="63">
        <v>0</v>
      </c>
      <c r="N111" s="275">
        <f>SUM(F112:M112)</f>
        <v>2.6705263157894735E-2</v>
      </c>
      <c r="O111" s="271">
        <v>0.57499999999999996</v>
      </c>
      <c r="P111" s="269">
        <v>1.115</v>
      </c>
      <c r="Q111" s="271">
        <v>0.61</v>
      </c>
      <c r="R111" s="271">
        <f>SUM((O111-0.27)*(P111+0.27)*Q111)</f>
        <v>0.25767924999999997</v>
      </c>
      <c r="S111" s="294">
        <f t="shared" si="35"/>
        <v>0.89636238401852408</v>
      </c>
      <c r="T111" s="260">
        <f>SUM(R111*S111)</f>
        <v>0.23097398684210524</v>
      </c>
      <c r="U111" s="262">
        <f>ROUNDUP((R111*S111)*1000,2)</f>
        <v>230.98</v>
      </c>
      <c r="V111" s="299">
        <f>SUM(計算まとめ!$E$4)</f>
        <v>3.4999999999999997E-5</v>
      </c>
      <c r="W111" s="254">
        <f>SUM(V111*3600)</f>
        <v>0.126</v>
      </c>
      <c r="X111" s="308">
        <v>1</v>
      </c>
      <c r="Y111" s="314">
        <f>SUM(3.297*P111+(1.971*O111+4.663))</f>
        <v>9.4724800000000009</v>
      </c>
      <c r="Z111" s="258">
        <f>SUM((1.401*O111+0.684)*P111+(1.214*O111-0.834))</f>
        <v>1.5249261249999999</v>
      </c>
      <c r="AA111" s="314" t="s">
        <v>188</v>
      </c>
      <c r="AB111" s="258">
        <f>SUM(Y111*Q111+Z111)</f>
        <v>7.3031389250000007</v>
      </c>
      <c r="AC111" s="252">
        <f>SUM(W111*AB111*X111*0.81)</f>
        <v>0.74535835868550016</v>
      </c>
      <c r="AD111" s="244">
        <f>SUM(T111+AC111)</f>
        <v>0.97633234552760539</v>
      </c>
    </row>
    <row r="112" spans="1:30" ht="15" customHeight="1">
      <c r="A112" s="281"/>
      <c r="B112" s="278"/>
      <c r="C112" s="278"/>
      <c r="D112" s="278"/>
      <c r="E112" s="88" t="s">
        <v>137</v>
      </c>
      <c r="F112" s="81">
        <f t="shared" ref="F112:M112" si="54">SUM(F$8*F111)</f>
        <v>1.9789473684210528E-3</v>
      </c>
      <c r="G112" s="81">
        <f t="shared" si="54"/>
        <v>0</v>
      </c>
      <c r="H112" s="81">
        <f t="shared" si="54"/>
        <v>7.7894736842105256E-4</v>
      </c>
      <c r="I112" s="81">
        <f t="shared" si="54"/>
        <v>1.2631578947368421E-2</v>
      </c>
      <c r="J112" s="81">
        <f t="shared" si="54"/>
        <v>8.3157894736842104E-3</v>
      </c>
      <c r="K112" s="81">
        <f t="shared" si="54"/>
        <v>3.0000000000000001E-3</v>
      </c>
      <c r="L112" s="81">
        <f t="shared" si="54"/>
        <v>0</v>
      </c>
      <c r="M112" s="81">
        <f t="shared" si="54"/>
        <v>0</v>
      </c>
      <c r="N112" s="275"/>
      <c r="O112" s="271"/>
      <c r="P112" s="269"/>
      <c r="Q112" s="271"/>
      <c r="R112" s="271"/>
      <c r="S112" s="295"/>
      <c r="T112" s="261"/>
      <c r="U112" s="262"/>
      <c r="V112" s="299"/>
      <c r="W112" s="255"/>
      <c r="X112" s="310"/>
      <c r="Y112" s="314"/>
      <c r="Z112" s="259"/>
      <c r="AA112" s="314"/>
      <c r="AB112" s="259"/>
      <c r="AC112" s="253"/>
      <c r="AD112" s="246"/>
    </row>
    <row r="113" spans="1:30" s="72" customFormat="1" ht="15" customHeight="1">
      <c r="A113" s="281"/>
      <c r="B113" s="278"/>
      <c r="C113" s="278">
        <v>53</v>
      </c>
      <c r="D113" s="278" t="s">
        <v>228</v>
      </c>
      <c r="E113" s="89" t="s">
        <v>15</v>
      </c>
      <c r="F113" s="63">
        <v>4</v>
      </c>
      <c r="G113" s="63">
        <v>1</v>
      </c>
      <c r="H113" s="63">
        <v>0</v>
      </c>
      <c r="I113" s="63">
        <v>4</v>
      </c>
      <c r="J113" s="63">
        <v>5</v>
      </c>
      <c r="K113" s="63">
        <v>3</v>
      </c>
      <c r="L113" s="63">
        <v>0</v>
      </c>
      <c r="M113" s="63">
        <v>0</v>
      </c>
      <c r="N113" s="275">
        <f>SUM(F114:M114)</f>
        <v>2.694736842105263E-2</v>
      </c>
      <c r="O113" s="271">
        <v>0.84499999999999997</v>
      </c>
      <c r="P113" s="269">
        <v>0.84499999999999997</v>
      </c>
      <c r="Q113" s="271">
        <v>0.61</v>
      </c>
      <c r="R113" s="271">
        <f>SUM((O113-0.27*2)*(P113+0.27*2)*Q113)</f>
        <v>0.25767924999999997</v>
      </c>
      <c r="S113" s="294">
        <f t="shared" si="35"/>
        <v>0.89542282344793911</v>
      </c>
      <c r="T113" s="260">
        <f>SUM(R113*S113)</f>
        <v>0.23073188157894733</v>
      </c>
      <c r="U113" s="262">
        <f>ROUNDUP((R113*S113)*1000,2)</f>
        <v>230.73999999999998</v>
      </c>
      <c r="V113" s="299">
        <f>SUM(計算まとめ!$E$4)</f>
        <v>3.4999999999999997E-5</v>
      </c>
      <c r="W113" s="254">
        <f>SUM(V113*3600)</f>
        <v>0.126</v>
      </c>
      <c r="X113" s="308">
        <v>1</v>
      </c>
      <c r="Y113" s="314">
        <f>SUM(3.297*P113+(1.971*O113+4.663))</f>
        <v>9.1144600000000011</v>
      </c>
      <c r="Z113" s="258">
        <f>SUM((1.401*O113+0.684)*P113+(1.214*O113-0.834))</f>
        <v>1.7701590249999999</v>
      </c>
      <c r="AA113" s="314" t="s">
        <v>188</v>
      </c>
      <c r="AB113" s="258">
        <f>SUM(Y113*Q113+Z113)</f>
        <v>7.3299796250000009</v>
      </c>
      <c r="AC113" s="252">
        <f>SUM(W113*AB113*X113*0.81)</f>
        <v>0.74809772052750012</v>
      </c>
      <c r="AD113" s="244">
        <f>SUM(T113+AC113)</f>
        <v>0.97882960210644743</v>
      </c>
    </row>
    <row r="114" spans="1:30" ht="15" customHeight="1">
      <c r="A114" s="281"/>
      <c r="B114" s="278"/>
      <c r="C114" s="278"/>
      <c r="D114" s="278"/>
      <c r="E114" s="88" t="s">
        <v>137</v>
      </c>
      <c r="F114" s="81">
        <f t="shared" ref="F114:M114" si="55">SUM(F$8*F113)</f>
        <v>1.9789473684210528E-3</v>
      </c>
      <c r="G114" s="81">
        <f t="shared" si="55"/>
        <v>1.0210526315789475E-3</v>
      </c>
      <c r="H114" s="81">
        <f t="shared" si="55"/>
        <v>0</v>
      </c>
      <c r="I114" s="81">
        <f t="shared" si="55"/>
        <v>1.2631578947368421E-2</v>
      </c>
      <c r="J114" s="81">
        <f t="shared" si="55"/>
        <v>8.3157894736842104E-3</v>
      </c>
      <c r="K114" s="81">
        <f t="shared" si="55"/>
        <v>3.0000000000000001E-3</v>
      </c>
      <c r="L114" s="81">
        <f t="shared" si="55"/>
        <v>0</v>
      </c>
      <c r="M114" s="81">
        <f t="shared" si="55"/>
        <v>0</v>
      </c>
      <c r="N114" s="275"/>
      <c r="O114" s="271"/>
      <c r="P114" s="269"/>
      <c r="Q114" s="271"/>
      <c r="R114" s="271"/>
      <c r="S114" s="295"/>
      <c r="T114" s="261"/>
      <c r="U114" s="262"/>
      <c r="V114" s="299"/>
      <c r="W114" s="255"/>
      <c r="X114" s="310"/>
      <c r="Y114" s="314"/>
      <c r="Z114" s="259"/>
      <c r="AA114" s="314"/>
      <c r="AB114" s="259"/>
      <c r="AC114" s="253"/>
      <c r="AD114" s="246"/>
    </row>
    <row r="115" spans="1:30" ht="15" customHeight="1">
      <c r="A115" s="281"/>
      <c r="B115" s="278"/>
      <c r="C115" s="278">
        <v>54</v>
      </c>
      <c r="D115" s="278" t="s">
        <v>256</v>
      </c>
      <c r="E115" s="89" t="s">
        <v>15</v>
      </c>
      <c r="F115" s="63">
        <v>4</v>
      </c>
      <c r="G115" s="63">
        <v>0</v>
      </c>
      <c r="H115" s="63">
        <v>1</v>
      </c>
      <c r="I115" s="63">
        <v>4</v>
      </c>
      <c r="J115" s="63">
        <v>5</v>
      </c>
      <c r="K115" s="63">
        <v>3</v>
      </c>
      <c r="L115" s="63">
        <v>0</v>
      </c>
      <c r="M115" s="63">
        <v>0</v>
      </c>
      <c r="N115" s="275">
        <f>SUM(F116:M116)</f>
        <v>2.6705263157894735E-2</v>
      </c>
      <c r="O115" s="271">
        <v>0.84499999999999997</v>
      </c>
      <c r="P115" s="269">
        <v>0.84499999999999997</v>
      </c>
      <c r="Q115" s="271">
        <v>0.61</v>
      </c>
      <c r="R115" s="271">
        <f>SUM((O115-0.27*2)*(P115+0.27*2)*Q115)</f>
        <v>0.25767924999999997</v>
      </c>
      <c r="S115" s="294">
        <f t="shared" si="35"/>
        <v>0.89636238401852408</v>
      </c>
      <c r="T115" s="260">
        <f>SUM(R115*S115)</f>
        <v>0.23097398684210524</v>
      </c>
      <c r="U115" s="262">
        <f>ROUNDUP((R115*S115)*1000,2)</f>
        <v>230.98</v>
      </c>
      <c r="V115" s="299">
        <f>SUM(計算まとめ!$E$4)</f>
        <v>3.4999999999999997E-5</v>
      </c>
      <c r="W115" s="254">
        <f>SUM(V115*3600)</f>
        <v>0.126</v>
      </c>
      <c r="X115" s="308">
        <v>1</v>
      </c>
      <c r="Y115" s="314">
        <f>SUM(3.297*P115+(1.971*O115+4.663))</f>
        <v>9.1144600000000011</v>
      </c>
      <c r="Z115" s="258">
        <f>SUM((1.401*O115+0.684)*P115+(1.214*O115-0.834))</f>
        <v>1.7701590249999999</v>
      </c>
      <c r="AA115" s="314" t="s">
        <v>188</v>
      </c>
      <c r="AB115" s="258">
        <f>SUM(Y115*Q115+Z115)</f>
        <v>7.3299796250000009</v>
      </c>
      <c r="AC115" s="252">
        <f>SUM(W115*AB115*X115*0.81)</f>
        <v>0.74809772052750012</v>
      </c>
      <c r="AD115" s="244">
        <f>SUM(T115+AC115)</f>
        <v>0.97907170736960536</v>
      </c>
    </row>
    <row r="116" spans="1:30" ht="15" customHeight="1">
      <c r="A116" s="281"/>
      <c r="B116" s="278"/>
      <c r="C116" s="278"/>
      <c r="D116" s="278"/>
      <c r="E116" s="88" t="s">
        <v>137</v>
      </c>
      <c r="F116" s="81">
        <f t="shared" ref="F116:M116" si="56">SUM(F$8*F115)</f>
        <v>1.9789473684210528E-3</v>
      </c>
      <c r="G116" s="81">
        <f t="shared" si="56"/>
        <v>0</v>
      </c>
      <c r="H116" s="81">
        <f t="shared" si="56"/>
        <v>7.7894736842105256E-4</v>
      </c>
      <c r="I116" s="81">
        <f t="shared" si="56"/>
        <v>1.2631578947368421E-2</v>
      </c>
      <c r="J116" s="81">
        <f t="shared" si="56"/>
        <v>8.3157894736842104E-3</v>
      </c>
      <c r="K116" s="81">
        <f t="shared" si="56"/>
        <v>3.0000000000000001E-3</v>
      </c>
      <c r="L116" s="81">
        <f t="shared" si="56"/>
        <v>0</v>
      </c>
      <c r="M116" s="81">
        <f t="shared" si="56"/>
        <v>0</v>
      </c>
      <c r="N116" s="275"/>
      <c r="O116" s="271"/>
      <c r="P116" s="269"/>
      <c r="Q116" s="271"/>
      <c r="R116" s="271"/>
      <c r="S116" s="295"/>
      <c r="T116" s="261"/>
      <c r="U116" s="262"/>
      <c r="V116" s="299"/>
      <c r="W116" s="255"/>
      <c r="X116" s="310"/>
      <c r="Y116" s="314"/>
      <c r="Z116" s="259"/>
      <c r="AA116" s="314"/>
      <c r="AB116" s="259"/>
      <c r="AC116" s="253"/>
      <c r="AD116" s="246"/>
    </row>
    <row r="117" spans="1:30" ht="15" customHeight="1">
      <c r="A117" s="281"/>
      <c r="B117" s="278"/>
      <c r="C117" s="278">
        <v>55</v>
      </c>
      <c r="D117" s="278" t="s">
        <v>229</v>
      </c>
      <c r="E117" s="89" t="s">
        <v>15</v>
      </c>
      <c r="F117" s="63">
        <v>5</v>
      </c>
      <c r="G117" s="63">
        <v>1</v>
      </c>
      <c r="H117" s="63">
        <v>0</v>
      </c>
      <c r="I117" s="63">
        <v>5</v>
      </c>
      <c r="J117" s="63">
        <v>5</v>
      </c>
      <c r="K117" s="63">
        <v>4</v>
      </c>
      <c r="L117" s="63">
        <v>0</v>
      </c>
      <c r="M117" s="63">
        <v>0</v>
      </c>
      <c r="N117" s="275">
        <f>SUM(F118:M118)</f>
        <v>3.1600000000000003E-2</v>
      </c>
      <c r="O117" s="271">
        <v>0.84499999999999997</v>
      </c>
      <c r="P117" s="269">
        <v>1.115</v>
      </c>
      <c r="Q117" s="271">
        <v>0.61</v>
      </c>
      <c r="R117" s="271">
        <f>SUM((O117-0.27*2)*(P117+0.27*2)*Q117)</f>
        <v>0.3079127499999999</v>
      </c>
      <c r="S117" s="294">
        <f t="shared" si="35"/>
        <v>0.89737352545485682</v>
      </c>
      <c r="T117" s="260">
        <f>SUM(R117*S117)</f>
        <v>0.27631274999999988</v>
      </c>
      <c r="U117" s="262">
        <f>ROUNDUP((R117*S117)*1000,2)</f>
        <v>276.32</v>
      </c>
      <c r="V117" s="299">
        <f>SUM(計算まとめ!$E$4)</f>
        <v>3.4999999999999997E-5</v>
      </c>
      <c r="W117" s="254">
        <f>SUM(V117*3600)</f>
        <v>0.126</v>
      </c>
      <c r="X117" s="308">
        <v>1</v>
      </c>
      <c r="Y117" s="314">
        <f>SUM(3.297*P117+(1.971*O117+4.663))</f>
        <v>10.00465</v>
      </c>
      <c r="Z117" s="258">
        <f>SUM((1.401*O117+0.684)*P117+(1.214*O117-0.834))</f>
        <v>2.2744771749999999</v>
      </c>
      <c r="AA117" s="314" t="s">
        <v>188</v>
      </c>
      <c r="AB117" s="258">
        <f>SUM(Y117*Q117+Z117)</f>
        <v>8.3773136749999999</v>
      </c>
      <c r="AC117" s="252">
        <f>SUM(W117*AB117*X117*0.81)</f>
        <v>0.85498863367050004</v>
      </c>
      <c r="AD117" s="244">
        <f>SUM(T117+AC117)</f>
        <v>1.1313013836704999</v>
      </c>
    </row>
    <row r="118" spans="1:30" ht="15" customHeight="1">
      <c r="A118" s="281"/>
      <c r="B118" s="278"/>
      <c r="C118" s="278"/>
      <c r="D118" s="278"/>
      <c r="E118" s="88" t="s">
        <v>137</v>
      </c>
      <c r="F118" s="81">
        <f t="shared" ref="F118:M118" si="57">SUM(F$8*F117)</f>
        <v>2.4736842105263159E-3</v>
      </c>
      <c r="G118" s="81">
        <f t="shared" si="57"/>
        <v>1.0210526315789475E-3</v>
      </c>
      <c r="H118" s="81">
        <f t="shared" si="57"/>
        <v>0</v>
      </c>
      <c r="I118" s="81">
        <f t="shared" si="57"/>
        <v>1.5789473684210527E-2</v>
      </c>
      <c r="J118" s="81">
        <f t="shared" si="57"/>
        <v>8.3157894736842104E-3</v>
      </c>
      <c r="K118" s="81">
        <f t="shared" si="57"/>
        <v>4.0000000000000001E-3</v>
      </c>
      <c r="L118" s="81">
        <f t="shared" si="57"/>
        <v>0</v>
      </c>
      <c r="M118" s="81">
        <f t="shared" si="57"/>
        <v>0</v>
      </c>
      <c r="N118" s="275"/>
      <c r="O118" s="271"/>
      <c r="P118" s="269"/>
      <c r="Q118" s="271"/>
      <c r="R118" s="271"/>
      <c r="S118" s="295"/>
      <c r="T118" s="261"/>
      <c r="U118" s="262"/>
      <c r="V118" s="299"/>
      <c r="W118" s="255"/>
      <c r="X118" s="310"/>
      <c r="Y118" s="314"/>
      <c r="Z118" s="259"/>
      <c r="AA118" s="314"/>
      <c r="AB118" s="259"/>
      <c r="AC118" s="253"/>
      <c r="AD118" s="246"/>
    </row>
    <row r="119" spans="1:30" ht="15" customHeight="1">
      <c r="A119" s="281"/>
      <c r="B119" s="278"/>
      <c r="C119" s="278">
        <v>56</v>
      </c>
      <c r="D119" s="278" t="s">
        <v>257</v>
      </c>
      <c r="E119" s="89" t="s">
        <v>15</v>
      </c>
      <c r="F119" s="63">
        <v>5</v>
      </c>
      <c r="G119" s="63">
        <v>0</v>
      </c>
      <c r="H119" s="63">
        <v>1</v>
      </c>
      <c r="I119" s="63">
        <v>5</v>
      </c>
      <c r="J119" s="63">
        <v>5</v>
      </c>
      <c r="K119" s="63">
        <v>4</v>
      </c>
      <c r="L119" s="63">
        <v>0</v>
      </c>
      <c r="M119" s="63">
        <v>0</v>
      </c>
      <c r="N119" s="275">
        <f>SUM(F120:M120)</f>
        <v>3.1357894736842105E-2</v>
      </c>
      <c r="O119" s="271">
        <v>0.84499999999999997</v>
      </c>
      <c r="P119" s="269">
        <v>1.115</v>
      </c>
      <c r="Q119" s="271">
        <v>0.61</v>
      </c>
      <c r="R119" s="271">
        <f>SUM((O119-0.27*2)*(P119+0.27*2)*Q119)</f>
        <v>0.3079127499999999</v>
      </c>
      <c r="S119" s="294">
        <f t="shared" si="35"/>
        <v>0.89815980424051267</v>
      </c>
      <c r="T119" s="260">
        <f>SUM(R119*S119)</f>
        <v>0.27655485526315782</v>
      </c>
      <c r="U119" s="262">
        <f>ROUNDUP((R119*S119)*1000,2)</f>
        <v>276.56</v>
      </c>
      <c r="V119" s="299">
        <f>SUM(計算まとめ!$E$4)</f>
        <v>3.4999999999999997E-5</v>
      </c>
      <c r="W119" s="254">
        <f>SUM(V119*3600)</f>
        <v>0.126</v>
      </c>
      <c r="X119" s="309">
        <v>1</v>
      </c>
      <c r="Y119" s="314">
        <f>SUM(3.297*P119+(1.971*O119+4.663))</f>
        <v>10.00465</v>
      </c>
      <c r="Z119" s="258">
        <f>SUM((1.401*O119+0.684)*P119+(1.214*O119-0.834))</f>
        <v>2.2744771749999999</v>
      </c>
      <c r="AA119" s="314" t="s">
        <v>188</v>
      </c>
      <c r="AB119" s="258">
        <f>SUM(Y119*Q119+Z119)</f>
        <v>8.3773136749999999</v>
      </c>
      <c r="AC119" s="252">
        <f>SUM(W119*AB119*X119*0.81)</f>
        <v>0.85498863367050004</v>
      </c>
      <c r="AD119" s="244">
        <f>SUM(T119+AC119)</f>
        <v>1.1315434889336577</v>
      </c>
    </row>
    <row r="120" spans="1:30" ht="15" customHeight="1" thickBot="1">
      <c r="A120" s="282"/>
      <c r="B120" s="279"/>
      <c r="C120" s="279"/>
      <c r="D120" s="279"/>
      <c r="E120" s="85" t="s">
        <v>137</v>
      </c>
      <c r="F120" s="80">
        <f t="shared" ref="F120:M120" si="58">SUM(F$8*F119)</f>
        <v>2.4736842105263159E-3</v>
      </c>
      <c r="G120" s="80">
        <f t="shared" si="58"/>
        <v>0</v>
      </c>
      <c r="H120" s="80">
        <f t="shared" si="58"/>
        <v>7.7894736842105256E-4</v>
      </c>
      <c r="I120" s="80">
        <f t="shared" si="58"/>
        <v>1.5789473684210527E-2</v>
      </c>
      <c r="J120" s="80">
        <f t="shared" si="58"/>
        <v>8.3157894736842104E-3</v>
      </c>
      <c r="K120" s="80">
        <f t="shared" si="58"/>
        <v>4.0000000000000001E-3</v>
      </c>
      <c r="L120" s="80">
        <f t="shared" si="58"/>
        <v>0</v>
      </c>
      <c r="M120" s="80">
        <f t="shared" si="58"/>
        <v>0</v>
      </c>
      <c r="N120" s="276"/>
      <c r="O120" s="272"/>
      <c r="P120" s="270"/>
      <c r="Q120" s="272"/>
      <c r="R120" s="272"/>
      <c r="S120" s="300"/>
      <c r="T120" s="303"/>
      <c r="U120" s="304"/>
      <c r="V120" s="302"/>
      <c r="W120" s="301"/>
      <c r="X120" s="311"/>
      <c r="Y120" s="315"/>
      <c r="Z120" s="312"/>
      <c r="AA120" s="315"/>
      <c r="AB120" s="312"/>
      <c r="AC120" s="264"/>
      <c r="AD120" s="245"/>
    </row>
    <row r="121" spans="1:30" ht="15" customHeight="1">
      <c r="C121" s="86"/>
      <c r="D121" s="86"/>
      <c r="E121" s="86"/>
      <c r="F121" s="71"/>
      <c r="G121" s="71"/>
      <c r="H121" s="71"/>
      <c r="I121" s="71"/>
      <c r="J121" s="71"/>
      <c r="K121" s="71"/>
      <c r="L121" s="71"/>
      <c r="M121" s="71"/>
    </row>
    <row r="122" spans="1:30" ht="15" customHeight="1">
      <c r="C122" s="86"/>
      <c r="D122" s="86"/>
      <c r="E122" s="86"/>
      <c r="F122" s="71"/>
      <c r="G122" s="71"/>
      <c r="H122" s="71"/>
      <c r="I122" s="71"/>
      <c r="J122" s="71"/>
      <c r="K122" s="71"/>
      <c r="L122" s="71"/>
      <c r="M122" s="71"/>
    </row>
  </sheetData>
  <sheetProtection password="CB83" sheet="1" objects="1" scenarios="1"/>
  <mergeCells count="1076">
    <mergeCell ref="Y119:Y120"/>
    <mergeCell ref="V4:V5"/>
    <mergeCell ref="V9:V10"/>
    <mergeCell ref="V11:V12"/>
    <mergeCell ref="V13:V14"/>
    <mergeCell ref="V15:V16"/>
    <mergeCell ref="V17:V18"/>
    <mergeCell ref="V19:V20"/>
    <mergeCell ref="V21:V22"/>
    <mergeCell ref="V23:V24"/>
    <mergeCell ref="Y111:Y112"/>
    <mergeCell ref="Y113:Y114"/>
    <mergeCell ref="Y115:Y116"/>
    <mergeCell ref="Y117:Y118"/>
    <mergeCell ref="Y103:Y104"/>
    <mergeCell ref="Y105:Y106"/>
    <mergeCell ref="Y107:Y108"/>
    <mergeCell ref="Y109:Y110"/>
    <mergeCell ref="Y95:Y96"/>
    <mergeCell ref="Y97:Y98"/>
    <mergeCell ref="Y99:Y100"/>
    <mergeCell ref="Y101:Y102"/>
    <mergeCell ref="Y87:Y88"/>
    <mergeCell ref="Y89:Y90"/>
    <mergeCell ref="Y91:Y92"/>
    <mergeCell ref="Y93:Y94"/>
    <mergeCell ref="Y79:Y80"/>
    <mergeCell ref="Y81:Y82"/>
    <mergeCell ref="Y83:Y84"/>
    <mergeCell ref="Y85:Y86"/>
    <mergeCell ref="Y71:Y72"/>
    <mergeCell ref="Y73:Y74"/>
    <mergeCell ref="Y75:Y76"/>
    <mergeCell ref="Y77:Y78"/>
    <mergeCell ref="Y63:Y64"/>
    <mergeCell ref="Y65:Y66"/>
    <mergeCell ref="Y67:Y68"/>
    <mergeCell ref="Y69:Y70"/>
    <mergeCell ref="Y55:Y56"/>
    <mergeCell ref="Y57:Y58"/>
    <mergeCell ref="Y59:Y60"/>
    <mergeCell ref="Y61:Y62"/>
    <mergeCell ref="Y47:Y48"/>
    <mergeCell ref="Y49:Y50"/>
    <mergeCell ref="Y51:Y52"/>
    <mergeCell ref="Y53:Y54"/>
    <mergeCell ref="Y39:Y40"/>
    <mergeCell ref="Y41:Y42"/>
    <mergeCell ref="Y43:Y44"/>
    <mergeCell ref="Y45:Y46"/>
    <mergeCell ref="Y31:Y32"/>
    <mergeCell ref="Y33:Y34"/>
    <mergeCell ref="Y35:Y36"/>
    <mergeCell ref="Y37:Y38"/>
    <mergeCell ref="Y23:Y24"/>
    <mergeCell ref="Y25:Y26"/>
    <mergeCell ref="Y27:Y28"/>
    <mergeCell ref="Y29:Y30"/>
    <mergeCell ref="Z115:Z116"/>
    <mergeCell ref="Z117:Z118"/>
    <mergeCell ref="Z119:Z120"/>
    <mergeCell ref="Y9:Y10"/>
    <mergeCell ref="Y11:Y12"/>
    <mergeCell ref="Y13:Y14"/>
    <mergeCell ref="Y15:Y16"/>
    <mergeCell ref="Y17:Y18"/>
    <mergeCell ref="Y19:Y20"/>
    <mergeCell ref="Y21:Y22"/>
    <mergeCell ref="Z107:Z108"/>
    <mergeCell ref="Z109:Z110"/>
    <mergeCell ref="Z111:Z112"/>
    <mergeCell ref="Z113:Z114"/>
    <mergeCell ref="Z99:Z100"/>
    <mergeCell ref="Z101:Z102"/>
    <mergeCell ref="Z103:Z104"/>
    <mergeCell ref="Z105:Z106"/>
    <mergeCell ref="Z91:Z92"/>
    <mergeCell ref="Z93:Z94"/>
    <mergeCell ref="Z95:Z96"/>
    <mergeCell ref="Z97:Z98"/>
    <mergeCell ref="Z83:Z84"/>
    <mergeCell ref="Z85:Z86"/>
    <mergeCell ref="Z87:Z88"/>
    <mergeCell ref="Z89:Z90"/>
    <mergeCell ref="Z75:Z76"/>
    <mergeCell ref="Z77:Z78"/>
    <mergeCell ref="Z79:Z80"/>
    <mergeCell ref="Z81:Z82"/>
    <mergeCell ref="Z67:Z68"/>
    <mergeCell ref="Z69:Z70"/>
    <mergeCell ref="Z71:Z72"/>
    <mergeCell ref="Z73:Z74"/>
    <mergeCell ref="Z59:Z60"/>
    <mergeCell ref="Z61:Z62"/>
    <mergeCell ref="Z63:Z64"/>
    <mergeCell ref="Z65:Z66"/>
    <mergeCell ref="Z51:Z52"/>
    <mergeCell ref="Z53:Z54"/>
    <mergeCell ref="Z55:Z56"/>
    <mergeCell ref="Z57:Z58"/>
    <mergeCell ref="Z43:Z44"/>
    <mergeCell ref="Z45:Z46"/>
    <mergeCell ref="Z47:Z48"/>
    <mergeCell ref="Z49:Z50"/>
    <mergeCell ref="Z35:Z36"/>
    <mergeCell ref="Z37:Z38"/>
    <mergeCell ref="Z39:Z40"/>
    <mergeCell ref="Z41:Z42"/>
    <mergeCell ref="Z27:Z28"/>
    <mergeCell ref="Z29:Z30"/>
    <mergeCell ref="Z31:Z32"/>
    <mergeCell ref="Z33:Z34"/>
    <mergeCell ref="AA119:AA120"/>
    <mergeCell ref="Z9:Z10"/>
    <mergeCell ref="Z11:Z12"/>
    <mergeCell ref="Z13:Z14"/>
    <mergeCell ref="Z15:Z16"/>
    <mergeCell ref="Z17:Z18"/>
    <mergeCell ref="Z19:Z20"/>
    <mergeCell ref="Z21:Z22"/>
    <mergeCell ref="Z23:Z24"/>
    <mergeCell ref="Z25:Z26"/>
    <mergeCell ref="AA111:AA112"/>
    <mergeCell ref="AA113:AA114"/>
    <mergeCell ref="AA95:AA96"/>
    <mergeCell ref="AA97:AA98"/>
    <mergeCell ref="AA99:AA100"/>
    <mergeCell ref="AA101:AA102"/>
    <mergeCell ref="AA115:AA116"/>
    <mergeCell ref="AA117:AA118"/>
    <mergeCell ref="AA103:AA104"/>
    <mergeCell ref="AA105:AA106"/>
    <mergeCell ref="AA107:AA108"/>
    <mergeCell ref="AA109:AA110"/>
    <mergeCell ref="AA87:AA88"/>
    <mergeCell ref="AA89:AA90"/>
    <mergeCell ref="AA91:AA92"/>
    <mergeCell ref="AA93:AA94"/>
    <mergeCell ref="AA79:AA80"/>
    <mergeCell ref="AA81:AA82"/>
    <mergeCell ref="AA83:AA84"/>
    <mergeCell ref="AA85:AA86"/>
    <mergeCell ref="AA71:AA72"/>
    <mergeCell ref="AA73:AA74"/>
    <mergeCell ref="AA75:AA76"/>
    <mergeCell ref="AA77:AA78"/>
    <mergeCell ref="AA63:AA64"/>
    <mergeCell ref="AA65:AA66"/>
    <mergeCell ref="AA67:AA68"/>
    <mergeCell ref="AA69:AA70"/>
    <mergeCell ref="AA55:AA56"/>
    <mergeCell ref="AA57:AA58"/>
    <mergeCell ref="AA59:AA60"/>
    <mergeCell ref="AA61:AA62"/>
    <mergeCell ref="AA47:AA48"/>
    <mergeCell ref="AA49:AA50"/>
    <mergeCell ref="AA51:AA52"/>
    <mergeCell ref="AA53:AA54"/>
    <mergeCell ref="AA39:AA40"/>
    <mergeCell ref="AA41:AA42"/>
    <mergeCell ref="AA43:AA44"/>
    <mergeCell ref="AA45:AA46"/>
    <mergeCell ref="AA31:AA32"/>
    <mergeCell ref="AA33:AA34"/>
    <mergeCell ref="AA35:AA36"/>
    <mergeCell ref="AA37:AA38"/>
    <mergeCell ref="AA23:AA24"/>
    <mergeCell ref="AA25:AA26"/>
    <mergeCell ref="AA27:AA28"/>
    <mergeCell ref="AA29:AA30"/>
    <mergeCell ref="AA15:AA16"/>
    <mergeCell ref="AA17:AA18"/>
    <mergeCell ref="AA19:AA20"/>
    <mergeCell ref="AA21:AA22"/>
    <mergeCell ref="AB13:AB14"/>
    <mergeCell ref="AA9:AA10"/>
    <mergeCell ref="AA11:AA12"/>
    <mergeCell ref="AA13:AA14"/>
    <mergeCell ref="AB113:AB114"/>
    <mergeCell ref="AB115:AB116"/>
    <mergeCell ref="AB97:AB98"/>
    <mergeCell ref="AB99:AB100"/>
    <mergeCell ref="AB101:AB102"/>
    <mergeCell ref="AB103:AB104"/>
    <mergeCell ref="AB117:AB118"/>
    <mergeCell ref="AB119:AB120"/>
    <mergeCell ref="AB105:AB106"/>
    <mergeCell ref="AB107:AB108"/>
    <mergeCell ref="AB109:AB110"/>
    <mergeCell ref="AB111:AB112"/>
    <mergeCell ref="AB89:AB90"/>
    <mergeCell ref="AB91:AB92"/>
    <mergeCell ref="AB93:AB94"/>
    <mergeCell ref="AB95:AB96"/>
    <mergeCell ref="AB81:AB82"/>
    <mergeCell ref="AB83:AB84"/>
    <mergeCell ref="AB85:AB86"/>
    <mergeCell ref="AB87:AB88"/>
    <mergeCell ref="AB73:AB74"/>
    <mergeCell ref="AB75:AB76"/>
    <mergeCell ref="AB77:AB78"/>
    <mergeCell ref="AB79:AB80"/>
    <mergeCell ref="AB65:AB66"/>
    <mergeCell ref="AB67:AB68"/>
    <mergeCell ref="AB69:AB70"/>
    <mergeCell ref="AB71:AB72"/>
    <mergeCell ref="AB57:AB58"/>
    <mergeCell ref="AB59:AB60"/>
    <mergeCell ref="AB61:AB62"/>
    <mergeCell ref="AB63:AB64"/>
    <mergeCell ref="AB49:AB50"/>
    <mergeCell ref="AB51:AB52"/>
    <mergeCell ref="AB53:AB54"/>
    <mergeCell ref="AB55:AB56"/>
    <mergeCell ref="AB41:AB42"/>
    <mergeCell ref="AB43:AB44"/>
    <mergeCell ref="AB45:AB46"/>
    <mergeCell ref="AB47:AB48"/>
    <mergeCell ref="AB33:AB34"/>
    <mergeCell ref="AB35:AB36"/>
    <mergeCell ref="AB37:AB38"/>
    <mergeCell ref="AB39:AB40"/>
    <mergeCell ref="X119:X120"/>
    <mergeCell ref="AB15:AB16"/>
    <mergeCell ref="AB17:AB18"/>
    <mergeCell ref="AB19:AB20"/>
    <mergeCell ref="AB21:AB22"/>
    <mergeCell ref="AB23:AB24"/>
    <mergeCell ref="AB25:AB26"/>
    <mergeCell ref="AB27:AB28"/>
    <mergeCell ref="AB29:AB30"/>
    <mergeCell ref="AB31:AB32"/>
    <mergeCell ref="X111:X112"/>
    <mergeCell ref="X113:X114"/>
    <mergeCell ref="X115:X116"/>
    <mergeCell ref="X117:X118"/>
    <mergeCell ref="X103:X104"/>
    <mergeCell ref="X105:X106"/>
    <mergeCell ref="X107:X108"/>
    <mergeCell ref="X109:X110"/>
    <mergeCell ref="X95:X96"/>
    <mergeCell ref="X97:X98"/>
    <mergeCell ref="X99:X100"/>
    <mergeCell ref="X101:X102"/>
    <mergeCell ref="X87:X88"/>
    <mergeCell ref="X89:X90"/>
    <mergeCell ref="X91:X92"/>
    <mergeCell ref="X93:X94"/>
    <mergeCell ref="X79:X80"/>
    <mergeCell ref="X81:X82"/>
    <mergeCell ref="X83:X84"/>
    <mergeCell ref="X85:X86"/>
    <mergeCell ref="X71:X72"/>
    <mergeCell ref="X73:X74"/>
    <mergeCell ref="X75:X76"/>
    <mergeCell ref="X77:X78"/>
    <mergeCell ref="X63:X64"/>
    <mergeCell ref="X65:X66"/>
    <mergeCell ref="X67:X68"/>
    <mergeCell ref="X69:X70"/>
    <mergeCell ref="X55:X56"/>
    <mergeCell ref="X57:X58"/>
    <mergeCell ref="X59:X60"/>
    <mergeCell ref="X61:X62"/>
    <mergeCell ref="X47:X48"/>
    <mergeCell ref="X49:X50"/>
    <mergeCell ref="X51:X52"/>
    <mergeCell ref="X53:X54"/>
    <mergeCell ref="X39:X40"/>
    <mergeCell ref="X41:X42"/>
    <mergeCell ref="X43:X44"/>
    <mergeCell ref="X45:X46"/>
    <mergeCell ref="X31:X32"/>
    <mergeCell ref="X33:X34"/>
    <mergeCell ref="X35:X36"/>
    <mergeCell ref="X37:X38"/>
    <mergeCell ref="X23:X24"/>
    <mergeCell ref="X25:X26"/>
    <mergeCell ref="X27:X28"/>
    <mergeCell ref="X29:X30"/>
    <mergeCell ref="R117:R118"/>
    <mergeCell ref="Q119:Q120"/>
    <mergeCell ref="R119:R120"/>
    <mergeCell ref="X9:X10"/>
    <mergeCell ref="X11:X12"/>
    <mergeCell ref="X13:X14"/>
    <mergeCell ref="X15:X16"/>
    <mergeCell ref="X17:X18"/>
    <mergeCell ref="X19:X20"/>
    <mergeCell ref="X21:X22"/>
    <mergeCell ref="S117:S118"/>
    <mergeCell ref="W117:W118"/>
    <mergeCell ref="S119:S120"/>
    <mergeCell ref="W119:W120"/>
    <mergeCell ref="V117:V118"/>
    <mergeCell ref="V119:V120"/>
    <mergeCell ref="T117:T118"/>
    <mergeCell ref="U117:U118"/>
    <mergeCell ref="T119:T120"/>
    <mergeCell ref="U119:U120"/>
    <mergeCell ref="S115:S116"/>
    <mergeCell ref="W115:W116"/>
    <mergeCell ref="R113:R114"/>
    <mergeCell ref="R115:R116"/>
    <mergeCell ref="V113:V114"/>
    <mergeCell ref="V115:V116"/>
    <mergeCell ref="T113:T114"/>
    <mergeCell ref="U113:U114"/>
    <mergeCell ref="T115:T116"/>
    <mergeCell ref="U115:U116"/>
    <mergeCell ref="R109:R110"/>
    <mergeCell ref="R111:R112"/>
    <mergeCell ref="S113:S114"/>
    <mergeCell ref="W113:W114"/>
    <mergeCell ref="V109:V110"/>
    <mergeCell ref="V111:V112"/>
    <mergeCell ref="S109:S110"/>
    <mergeCell ref="W109:W110"/>
    <mergeCell ref="S111:S112"/>
    <mergeCell ref="W111:W112"/>
    <mergeCell ref="S107:S108"/>
    <mergeCell ref="W107:W108"/>
    <mergeCell ref="R105:R106"/>
    <mergeCell ref="R107:R108"/>
    <mergeCell ref="V105:V106"/>
    <mergeCell ref="V107:V108"/>
    <mergeCell ref="T105:T106"/>
    <mergeCell ref="U105:U106"/>
    <mergeCell ref="T107:T108"/>
    <mergeCell ref="U107:U108"/>
    <mergeCell ref="R101:R102"/>
    <mergeCell ref="R103:R104"/>
    <mergeCell ref="S105:S106"/>
    <mergeCell ref="W105:W106"/>
    <mergeCell ref="V101:V102"/>
    <mergeCell ref="V103:V104"/>
    <mergeCell ref="S101:S102"/>
    <mergeCell ref="W101:W102"/>
    <mergeCell ref="S103:S104"/>
    <mergeCell ref="W103:W104"/>
    <mergeCell ref="S99:S100"/>
    <mergeCell ref="W99:W100"/>
    <mergeCell ref="R97:R98"/>
    <mergeCell ref="R99:R100"/>
    <mergeCell ref="V97:V98"/>
    <mergeCell ref="V99:V100"/>
    <mergeCell ref="T97:T98"/>
    <mergeCell ref="U97:U98"/>
    <mergeCell ref="T99:T100"/>
    <mergeCell ref="U99:U100"/>
    <mergeCell ref="R93:R94"/>
    <mergeCell ref="R95:R96"/>
    <mergeCell ref="S97:S98"/>
    <mergeCell ref="W97:W98"/>
    <mergeCell ref="V93:V94"/>
    <mergeCell ref="V95:V96"/>
    <mergeCell ref="S93:S94"/>
    <mergeCell ref="W93:W94"/>
    <mergeCell ref="S95:S96"/>
    <mergeCell ref="W95:W96"/>
    <mergeCell ref="S91:S92"/>
    <mergeCell ref="W91:W92"/>
    <mergeCell ref="R89:R90"/>
    <mergeCell ref="R91:R92"/>
    <mergeCell ref="V89:V90"/>
    <mergeCell ref="V91:V92"/>
    <mergeCell ref="T89:T90"/>
    <mergeCell ref="U89:U90"/>
    <mergeCell ref="T91:T92"/>
    <mergeCell ref="U91:U92"/>
    <mergeCell ref="R85:R86"/>
    <mergeCell ref="R87:R88"/>
    <mergeCell ref="S89:S90"/>
    <mergeCell ref="W89:W90"/>
    <mergeCell ref="V85:V86"/>
    <mergeCell ref="V87:V88"/>
    <mergeCell ref="S85:S86"/>
    <mergeCell ref="W85:W86"/>
    <mergeCell ref="S87:S88"/>
    <mergeCell ref="W87:W88"/>
    <mergeCell ref="S83:S84"/>
    <mergeCell ref="W83:W84"/>
    <mergeCell ref="R81:R82"/>
    <mergeCell ref="R83:R84"/>
    <mergeCell ref="V81:V82"/>
    <mergeCell ref="V83:V84"/>
    <mergeCell ref="T81:T82"/>
    <mergeCell ref="U81:U82"/>
    <mergeCell ref="T83:T84"/>
    <mergeCell ref="U83:U84"/>
    <mergeCell ref="R77:R78"/>
    <mergeCell ref="R79:R80"/>
    <mergeCell ref="S81:S82"/>
    <mergeCell ref="W81:W82"/>
    <mergeCell ref="V77:V78"/>
    <mergeCell ref="V79:V80"/>
    <mergeCell ref="S77:S78"/>
    <mergeCell ref="W77:W78"/>
    <mergeCell ref="S79:S80"/>
    <mergeCell ref="W79:W80"/>
    <mergeCell ref="S75:S76"/>
    <mergeCell ref="W75:W76"/>
    <mergeCell ref="R73:R74"/>
    <mergeCell ref="R75:R76"/>
    <mergeCell ref="V73:V74"/>
    <mergeCell ref="V75:V76"/>
    <mergeCell ref="T75:T76"/>
    <mergeCell ref="U75:U76"/>
    <mergeCell ref="R69:R70"/>
    <mergeCell ref="R71:R72"/>
    <mergeCell ref="S73:S74"/>
    <mergeCell ref="W73:W74"/>
    <mergeCell ref="V69:V70"/>
    <mergeCell ref="V71:V72"/>
    <mergeCell ref="S69:S70"/>
    <mergeCell ref="W69:W70"/>
    <mergeCell ref="S71:S72"/>
    <mergeCell ref="W71:W72"/>
    <mergeCell ref="W65:W66"/>
    <mergeCell ref="S67:S68"/>
    <mergeCell ref="W67:W68"/>
    <mergeCell ref="Q65:Q66"/>
    <mergeCell ref="R65:R66"/>
    <mergeCell ref="Q67:Q68"/>
    <mergeCell ref="R67:R68"/>
    <mergeCell ref="V65:V66"/>
    <mergeCell ref="V67:V68"/>
    <mergeCell ref="T65:T66"/>
    <mergeCell ref="R61:R62"/>
    <mergeCell ref="Q63:Q64"/>
    <mergeCell ref="R63:R64"/>
    <mergeCell ref="S65:S66"/>
    <mergeCell ref="S61:S62"/>
    <mergeCell ref="Q61:Q62"/>
    <mergeCell ref="W61:W62"/>
    <mergeCell ref="S63:S64"/>
    <mergeCell ref="W63:W64"/>
    <mergeCell ref="V61:V62"/>
    <mergeCell ref="V63:V64"/>
    <mergeCell ref="T61:T62"/>
    <mergeCell ref="U61:U62"/>
    <mergeCell ref="T63:T64"/>
    <mergeCell ref="U63:U64"/>
    <mergeCell ref="S59:S60"/>
    <mergeCell ref="W59:W60"/>
    <mergeCell ref="R57:R58"/>
    <mergeCell ref="R59:R60"/>
    <mergeCell ref="V57:V58"/>
    <mergeCell ref="V59:V60"/>
    <mergeCell ref="T57:T58"/>
    <mergeCell ref="U57:U58"/>
    <mergeCell ref="T59:T60"/>
    <mergeCell ref="U59:U60"/>
    <mergeCell ref="R53:R54"/>
    <mergeCell ref="R55:R56"/>
    <mergeCell ref="S57:S58"/>
    <mergeCell ref="W57:W58"/>
    <mergeCell ref="V53:V54"/>
    <mergeCell ref="V55:V56"/>
    <mergeCell ref="S53:S54"/>
    <mergeCell ref="W53:W54"/>
    <mergeCell ref="S55:S56"/>
    <mergeCell ref="W55:W56"/>
    <mergeCell ref="S51:S52"/>
    <mergeCell ref="W51:W52"/>
    <mergeCell ref="R49:R50"/>
    <mergeCell ref="R51:R52"/>
    <mergeCell ref="V49:V50"/>
    <mergeCell ref="V51:V52"/>
    <mergeCell ref="T49:T50"/>
    <mergeCell ref="U49:U50"/>
    <mergeCell ref="T51:T52"/>
    <mergeCell ref="U51:U52"/>
    <mergeCell ref="R45:R46"/>
    <mergeCell ref="R47:R48"/>
    <mergeCell ref="S49:S50"/>
    <mergeCell ref="W49:W50"/>
    <mergeCell ref="V45:V46"/>
    <mergeCell ref="V47:V48"/>
    <mergeCell ref="S45:S46"/>
    <mergeCell ref="W45:W46"/>
    <mergeCell ref="S47:S48"/>
    <mergeCell ref="W47:W48"/>
    <mergeCell ref="S43:S44"/>
    <mergeCell ref="W43:W44"/>
    <mergeCell ref="R41:R42"/>
    <mergeCell ref="R43:R44"/>
    <mergeCell ref="V41:V42"/>
    <mergeCell ref="V43:V44"/>
    <mergeCell ref="T41:T42"/>
    <mergeCell ref="U41:U42"/>
    <mergeCell ref="T43:T44"/>
    <mergeCell ref="U43:U44"/>
    <mergeCell ref="R37:R38"/>
    <mergeCell ref="R39:R40"/>
    <mergeCell ref="S41:S42"/>
    <mergeCell ref="W41:W42"/>
    <mergeCell ref="V37:V38"/>
    <mergeCell ref="V39:V40"/>
    <mergeCell ref="S37:S38"/>
    <mergeCell ref="W37:W38"/>
    <mergeCell ref="S39:S40"/>
    <mergeCell ref="W39:W40"/>
    <mergeCell ref="S35:S36"/>
    <mergeCell ref="W35:W36"/>
    <mergeCell ref="R33:R34"/>
    <mergeCell ref="R35:R36"/>
    <mergeCell ref="V33:V34"/>
    <mergeCell ref="V35:V36"/>
    <mergeCell ref="T33:T34"/>
    <mergeCell ref="U33:U34"/>
    <mergeCell ref="T35:T36"/>
    <mergeCell ref="U35:U36"/>
    <mergeCell ref="R29:R30"/>
    <mergeCell ref="R31:R32"/>
    <mergeCell ref="S33:S34"/>
    <mergeCell ref="W33:W34"/>
    <mergeCell ref="V29:V30"/>
    <mergeCell ref="V31:V32"/>
    <mergeCell ref="S29:S30"/>
    <mergeCell ref="W29:W30"/>
    <mergeCell ref="S31:S32"/>
    <mergeCell ref="W31:W32"/>
    <mergeCell ref="S27:S28"/>
    <mergeCell ref="W27:W28"/>
    <mergeCell ref="R25:R26"/>
    <mergeCell ref="R27:R28"/>
    <mergeCell ref="V25:V26"/>
    <mergeCell ref="V27:V28"/>
    <mergeCell ref="T27:T28"/>
    <mergeCell ref="U27:U28"/>
    <mergeCell ref="R21:R22"/>
    <mergeCell ref="R23:R24"/>
    <mergeCell ref="S25:S26"/>
    <mergeCell ref="W25:W26"/>
    <mergeCell ref="S21:S22"/>
    <mergeCell ref="W21:W22"/>
    <mergeCell ref="S23:S24"/>
    <mergeCell ref="W23:W24"/>
    <mergeCell ref="T21:T22"/>
    <mergeCell ref="U21:U22"/>
    <mergeCell ref="S19:S20"/>
    <mergeCell ref="W19:W20"/>
    <mergeCell ref="R17:R18"/>
    <mergeCell ref="R19:R20"/>
    <mergeCell ref="T17:T18"/>
    <mergeCell ref="U17:U18"/>
    <mergeCell ref="T19:T20"/>
    <mergeCell ref="U19:U20"/>
    <mergeCell ref="S15:S16"/>
    <mergeCell ref="W15:W16"/>
    <mergeCell ref="P13:P14"/>
    <mergeCell ref="S17:S18"/>
    <mergeCell ref="W17:W18"/>
    <mergeCell ref="Q17:Q18"/>
    <mergeCell ref="T13:T14"/>
    <mergeCell ref="U13:U14"/>
    <mergeCell ref="T15:T16"/>
    <mergeCell ref="U15:U16"/>
    <mergeCell ref="O9:O10"/>
    <mergeCell ref="P9:P10"/>
    <mergeCell ref="O13:O14"/>
    <mergeCell ref="S13:S14"/>
    <mergeCell ref="S9:S10"/>
    <mergeCell ref="Q9:Q10"/>
    <mergeCell ref="R9:R10"/>
    <mergeCell ref="Q11:Q12"/>
    <mergeCell ref="R11:R12"/>
    <mergeCell ref="O11:O12"/>
    <mergeCell ref="W9:W10"/>
    <mergeCell ref="S11:S12"/>
    <mergeCell ref="W11:W12"/>
    <mergeCell ref="A65:A120"/>
    <mergeCell ref="B65:B100"/>
    <mergeCell ref="C65:C66"/>
    <mergeCell ref="D65:D66"/>
    <mergeCell ref="C67:C68"/>
    <mergeCell ref="D67:D68"/>
    <mergeCell ref="C69:C70"/>
    <mergeCell ref="D69:D70"/>
    <mergeCell ref="C71:C72"/>
    <mergeCell ref="D71:D72"/>
    <mergeCell ref="D15:D16"/>
    <mergeCell ref="C15:C16"/>
    <mergeCell ref="C57:C58"/>
    <mergeCell ref="C27:C28"/>
    <mergeCell ref="C33:C34"/>
    <mergeCell ref="C39:C40"/>
    <mergeCell ref="C45:C46"/>
    <mergeCell ref="C13:C14"/>
    <mergeCell ref="D13:D14"/>
    <mergeCell ref="C9:C10"/>
    <mergeCell ref="D9:D10"/>
    <mergeCell ref="C11:C12"/>
    <mergeCell ref="D11:D12"/>
    <mergeCell ref="C23:C24"/>
    <mergeCell ref="C29:C30"/>
    <mergeCell ref="C35:C36"/>
    <mergeCell ref="C41:C42"/>
    <mergeCell ref="D57:D58"/>
    <mergeCell ref="C17:C18"/>
    <mergeCell ref="D17:D18"/>
    <mergeCell ref="C19:C20"/>
    <mergeCell ref="D19:D20"/>
    <mergeCell ref="C21:C22"/>
    <mergeCell ref="D21:D22"/>
    <mergeCell ref="D23:D24"/>
    <mergeCell ref="C25:C26"/>
    <mergeCell ref="D25:D26"/>
    <mergeCell ref="D59:D60"/>
    <mergeCell ref="C61:C62"/>
    <mergeCell ref="D61:D62"/>
    <mergeCell ref="D37:D38"/>
    <mergeCell ref="D39:D40"/>
    <mergeCell ref="D41:D42"/>
    <mergeCell ref="C63:C64"/>
    <mergeCell ref="D63:D64"/>
    <mergeCell ref="C59:C60"/>
    <mergeCell ref="D27:D28"/>
    <mergeCell ref="D29:D30"/>
    <mergeCell ref="C31:C32"/>
    <mergeCell ref="D31:D32"/>
    <mergeCell ref="D33:D34"/>
    <mergeCell ref="D35:D36"/>
    <mergeCell ref="C37:C38"/>
    <mergeCell ref="C43:C44"/>
    <mergeCell ref="D43:D44"/>
    <mergeCell ref="C55:C56"/>
    <mergeCell ref="D55:D56"/>
    <mergeCell ref="D47:D48"/>
    <mergeCell ref="C49:C50"/>
    <mergeCell ref="D49:D50"/>
    <mergeCell ref="C51:C52"/>
    <mergeCell ref="D51:D52"/>
    <mergeCell ref="C47:C48"/>
    <mergeCell ref="B45:B64"/>
    <mergeCell ref="A9:A64"/>
    <mergeCell ref="B9:B44"/>
    <mergeCell ref="D3:D7"/>
    <mergeCell ref="C3:C7"/>
    <mergeCell ref="B3:B7"/>
    <mergeCell ref="A3:A7"/>
    <mergeCell ref="C53:C54"/>
    <mergeCell ref="D53:D54"/>
    <mergeCell ref="D45:D46"/>
    <mergeCell ref="C73:C74"/>
    <mergeCell ref="D73:D74"/>
    <mergeCell ref="C75:C76"/>
    <mergeCell ref="D75:D76"/>
    <mergeCell ref="C77:C78"/>
    <mergeCell ref="D77:D78"/>
    <mergeCell ref="C79:C80"/>
    <mergeCell ref="D79:D80"/>
    <mergeCell ref="C81:C82"/>
    <mergeCell ref="D81:D82"/>
    <mergeCell ref="C83:C84"/>
    <mergeCell ref="D83:D84"/>
    <mergeCell ref="C85:C86"/>
    <mergeCell ref="D85:D86"/>
    <mergeCell ref="C87:C88"/>
    <mergeCell ref="D87:D88"/>
    <mergeCell ref="C89:C90"/>
    <mergeCell ref="D89:D90"/>
    <mergeCell ref="C91:C92"/>
    <mergeCell ref="D91:D92"/>
    <mergeCell ref="C93:C94"/>
    <mergeCell ref="D93:D94"/>
    <mergeCell ref="C95:C96"/>
    <mergeCell ref="D95:D96"/>
    <mergeCell ref="C97:C98"/>
    <mergeCell ref="D97:D98"/>
    <mergeCell ref="C99:C100"/>
    <mergeCell ref="D99:D100"/>
    <mergeCell ref="B101:B120"/>
    <mergeCell ref="C101:C102"/>
    <mergeCell ref="D101:D102"/>
    <mergeCell ref="C103:C104"/>
    <mergeCell ref="D103:D104"/>
    <mergeCell ref="C105:C106"/>
    <mergeCell ref="D105:D106"/>
    <mergeCell ref="C107:C108"/>
    <mergeCell ref="D107:D108"/>
    <mergeCell ref="C109:C110"/>
    <mergeCell ref="D109:D110"/>
    <mergeCell ref="C111:C112"/>
    <mergeCell ref="D111:D112"/>
    <mergeCell ref="C113:C114"/>
    <mergeCell ref="D113:D114"/>
    <mergeCell ref="C119:C120"/>
    <mergeCell ref="D119:D120"/>
    <mergeCell ref="C115:C116"/>
    <mergeCell ref="D115:D116"/>
    <mergeCell ref="C117:C118"/>
    <mergeCell ref="D117:D118"/>
    <mergeCell ref="N9:N10"/>
    <mergeCell ref="N11:N12"/>
    <mergeCell ref="N13:N14"/>
    <mergeCell ref="N15:N16"/>
    <mergeCell ref="N17:N18"/>
    <mergeCell ref="N19:N20"/>
    <mergeCell ref="N21:N22"/>
    <mergeCell ref="N23:N24"/>
    <mergeCell ref="N25:N26"/>
    <mergeCell ref="N27:N28"/>
    <mergeCell ref="N29:N30"/>
    <mergeCell ref="N31:N32"/>
    <mergeCell ref="N33:N34"/>
    <mergeCell ref="N35:N36"/>
    <mergeCell ref="N37:N38"/>
    <mergeCell ref="N39:N40"/>
    <mergeCell ref="N41:N42"/>
    <mergeCell ref="N43:N44"/>
    <mergeCell ref="N45:N46"/>
    <mergeCell ref="N47:N48"/>
    <mergeCell ref="N49:N50"/>
    <mergeCell ref="N51:N52"/>
    <mergeCell ref="N53:N54"/>
    <mergeCell ref="N55:N56"/>
    <mergeCell ref="N57:N58"/>
    <mergeCell ref="N59:N60"/>
    <mergeCell ref="N61:N62"/>
    <mergeCell ref="N63:N64"/>
    <mergeCell ref="N65:N66"/>
    <mergeCell ref="N67:N68"/>
    <mergeCell ref="N69:N70"/>
    <mergeCell ref="N71:N72"/>
    <mergeCell ref="N73:N74"/>
    <mergeCell ref="N75:N76"/>
    <mergeCell ref="N77:N78"/>
    <mergeCell ref="N79:N80"/>
    <mergeCell ref="N81:N82"/>
    <mergeCell ref="N83:N84"/>
    <mergeCell ref="N85:N86"/>
    <mergeCell ref="N87:N88"/>
    <mergeCell ref="N89:N90"/>
    <mergeCell ref="N91:N92"/>
    <mergeCell ref="N93:N94"/>
    <mergeCell ref="N95:N96"/>
    <mergeCell ref="N97:N98"/>
    <mergeCell ref="N99:N100"/>
    <mergeCell ref="N101:N102"/>
    <mergeCell ref="N103:N104"/>
    <mergeCell ref="N105:N106"/>
    <mergeCell ref="N107:N108"/>
    <mergeCell ref="N109:N110"/>
    <mergeCell ref="N111:N112"/>
    <mergeCell ref="N113:N114"/>
    <mergeCell ref="N115:N116"/>
    <mergeCell ref="N117:N118"/>
    <mergeCell ref="N119:N120"/>
    <mergeCell ref="P11:P12"/>
    <mergeCell ref="Q13:Q14"/>
    <mergeCell ref="R13:R14"/>
    <mergeCell ref="R15:R16"/>
    <mergeCell ref="O17:O18"/>
    <mergeCell ref="P17:P18"/>
    <mergeCell ref="Q15:Q16"/>
    <mergeCell ref="O15:O16"/>
    <mergeCell ref="P15:P16"/>
    <mergeCell ref="Q21:Q22"/>
    <mergeCell ref="O21:O22"/>
    <mergeCell ref="P21:P22"/>
    <mergeCell ref="Q19:Q20"/>
    <mergeCell ref="O19:O20"/>
    <mergeCell ref="P19:P20"/>
    <mergeCell ref="Q25:Q26"/>
    <mergeCell ref="O25:O26"/>
    <mergeCell ref="P25:P26"/>
    <mergeCell ref="Q23:Q24"/>
    <mergeCell ref="O23:O24"/>
    <mergeCell ref="P23:P24"/>
    <mergeCell ref="Q29:Q30"/>
    <mergeCell ref="O29:O30"/>
    <mergeCell ref="P29:P30"/>
    <mergeCell ref="Q27:Q28"/>
    <mergeCell ref="O27:O28"/>
    <mergeCell ref="P27:P28"/>
    <mergeCell ref="Q33:Q34"/>
    <mergeCell ref="O33:O34"/>
    <mergeCell ref="P33:P34"/>
    <mergeCell ref="Q31:Q32"/>
    <mergeCell ref="O31:O32"/>
    <mergeCell ref="P31:P32"/>
    <mergeCell ref="Q37:Q38"/>
    <mergeCell ref="O37:O38"/>
    <mergeCell ref="P37:P38"/>
    <mergeCell ref="Q35:Q36"/>
    <mergeCell ref="O35:O36"/>
    <mergeCell ref="P35:P36"/>
    <mergeCell ref="Q41:Q42"/>
    <mergeCell ref="O41:O42"/>
    <mergeCell ref="P41:P42"/>
    <mergeCell ref="Q39:Q40"/>
    <mergeCell ref="O39:O40"/>
    <mergeCell ref="P39:P40"/>
    <mergeCell ref="Q45:Q46"/>
    <mergeCell ref="O45:O46"/>
    <mergeCell ref="P45:P46"/>
    <mergeCell ref="Q43:Q44"/>
    <mergeCell ref="O43:O44"/>
    <mergeCell ref="P43:P44"/>
    <mergeCell ref="Q49:Q50"/>
    <mergeCell ref="O49:O50"/>
    <mergeCell ref="P49:P50"/>
    <mergeCell ref="Q47:Q48"/>
    <mergeCell ref="O47:O48"/>
    <mergeCell ref="P47:P48"/>
    <mergeCell ref="Q53:Q54"/>
    <mergeCell ref="O53:O54"/>
    <mergeCell ref="P53:P54"/>
    <mergeCell ref="Q51:Q52"/>
    <mergeCell ref="O51:O52"/>
    <mergeCell ref="P51:P52"/>
    <mergeCell ref="Q57:Q58"/>
    <mergeCell ref="O57:O58"/>
    <mergeCell ref="P57:P58"/>
    <mergeCell ref="Q55:Q56"/>
    <mergeCell ref="O55:O56"/>
    <mergeCell ref="P55:P56"/>
    <mergeCell ref="O61:O62"/>
    <mergeCell ref="P61:P62"/>
    <mergeCell ref="Q59:Q60"/>
    <mergeCell ref="O59:O60"/>
    <mergeCell ref="P59:P60"/>
    <mergeCell ref="P65:P66"/>
    <mergeCell ref="O65:O66"/>
    <mergeCell ref="O63:O64"/>
    <mergeCell ref="P63:P64"/>
    <mergeCell ref="P69:P70"/>
    <mergeCell ref="Q69:Q70"/>
    <mergeCell ref="O69:O70"/>
    <mergeCell ref="P67:P68"/>
    <mergeCell ref="O67:O68"/>
    <mergeCell ref="P73:P74"/>
    <mergeCell ref="Q73:Q74"/>
    <mergeCell ref="O73:O74"/>
    <mergeCell ref="P71:P72"/>
    <mergeCell ref="Q71:Q72"/>
    <mergeCell ref="O71:O72"/>
    <mergeCell ref="P77:P78"/>
    <mergeCell ref="Q77:Q78"/>
    <mergeCell ref="O77:O78"/>
    <mergeCell ref="P75:P76"/>
    <mergeCell ref="Q75:Q76"/>
    <mergeCell ref="O75:O76"/>
    <mergeCell ref="P81:P82"/>
    <mergeCell ref="Q81:Q82"/>
    <mergeCell ref="O81:O82"/>
    <mergeCell ref="P79:P80"/>
    <mergeCell ref="Q79:Q80"/>
    <mergeCell ref="O79:O80"/>
    <mergeCell ref="P85:P86"/>
    <mergeCell ref="Q85:Q86"/>
    <mergeCell ref="O85:O86"/>
    <mergeCell ref="P83:P84"/>
    <mergeCell ref="Q83:Q84"/>
    <mergeCell ref="O83:O84"/>
    <mergeCell ref="P89:P90"/>
    <mergeCell ref="Q89:Q90"/>
    <mergeCell ref="O89:O90"/>
    <mergeCell ref="P87:P88"/>
    <mergeCell ref="Q87:Q88"/>
    <mergeCell ref="O87:O88"/>
    <mergeCell ref="P93:P94"/>
    <mergeCell ref="Q93:Q94"/>
    <mergeCell ref="O93:O94"/>
    <mergeCell ref="P91:P92"/>
    <mergeCell ref="Q91:Q92"/>
    <mergeCell ref="O91:O92"/>
    <mergeCell ref="P97:P98"/>
    <mergeCell ref="Q97:Q98"/>
    <mergeCell ref="O97:O98"/>
    <mergeCell ref="P95:P96"/>
    <mergeCell ref="Q95:Q96"/>
    <mergeCell ref="O95:O96"/>
    <mergeCell ref="P101:P102"/>
    <mergeCell ref="Q101:Q102"/>
    <mergeCell ref="O101:O102"/>
    <mergeCell ref="P99:P100"/>
    <mergeCell ref="Q99:Q100"/>
    <mergeCell ref="O99:O100"/>
    <mergeCell ref="P105:P106"/>
    <mergeCell ref="Q105:Q106"/>
    <mergeCell ref="O105:O106"/>
    <mergeCell ref="P103:P104"/>
    <mergeCell ref="Q103:Q104"/>
    <mergeCell ref="O103:O104"/>
    <mergeCell ref="P109:P110"/>
    <mergeCell ref="Q109:Q110"/>
    <mergeCell ref="O109:O110"/>
    <mergeCell ref="P107:P108"/>
    <mergeCell ref="Q107:Q108"/>
    <mergeCell ref="O107:O108"/>
    <mergeCell ref="Q113:Q114"/>
    <mergeCell ref="O113:O114"/>
    <mergeCell ref="P111:P112"/>
    <mergeCell ref="Q111:Q112"/>
    <mergeCell ref="O111:O112"/>
    <mergeCell ref="AC15:AC16"/>
    <mergeCell ref="P113:P114"/>
    <mergeCell ref="AC17:AC18"/>
    <mergeCell ref="AC19:AC20"/>
    <mergeCell ref="AC21:AC22"/>
    <mergeCell ref="P119:P120"/>
    <mergeCell ref="O119:O120"/>
    <mergeCell ref="P117:P118"/>
    <mergeCell ref="Q117:Q118"/>
    <mergeCell ref="O117:O118"/>
    <mergeCell ref="P115:P116"/>
    <mergeCell ref="Q115:Q116"/>
    <mergeCell ref="O115:O116"/>
    <mergeCell ref="AC23:AC24"/>
    <mergeCell ref="AC25:AC26"/>
    <mergeCell ref="AC27:AC28"/>
    <mergeCell ref="AC29:AC30"/>
    <mergeCell ref="AC31:AC32"/>
    <mergeCell ref="AC33:AC34"/>
    <mergeCell ref="AC35:AC36"/>
    <mergeCell ref="AC37:AC38"/>
    <mergeCell ref="AC39:AC40"/>
    <mergeCell ref="AC41:AC42"/>
    <mergeCell ref="AC43:AC44"/>
    <mergeCell ref="AC45:AC46"/>
    <mergeCell ref="AC47:AC48"/>
    <mergeCell ref="AC49:AC50"/>
    <mergeCell ref="AC51:AC52"/>
    <mergeCell ref="AC53:AC54"/>
    <mergeCell ref="AC55:AC56"/>
    <mergeCell ref="AC57:AC58"/>
    <mergeCell ref="AC59:AC60"/>
    <mergeCell ref="AC61:AC62"/>
    <mergeCell ref="AC63:AC64"/>
    <mergeCell ref="AC65:AC66"/>
    <mergeCell ref="AC67:AC68"/>
    <mergeCell ref="AC69:AC70"/>
    <mergeCell ref="AC71:AC72"/>
    <mergeCell ref="AC73:AC74"/>
    <mergeCell ref="AC75:AC76"/>
    <mergeCell ref="AC77:AC78"/>
    <mergeCell ref="AC79:AC80"/>
    <mergeCell ref="AC81:AC82"/>
    <mergeCell ref="AC83:AC84"/>
    <mergeCell ref="AC85:AC86"/>
    <mergeCell ref="AC87:AC88"/>
    <mergeCell ref="AC89:AC90"/>
    <mergeCell ref="AC91:AC92"/>
    <mergeCell ref="AC93:AC94"/>
    <mergeCell ref="AC95:AC96"/>
    <mergeCell ref="AC97:AC98"/>
    <mergeCell ref="AC99:AC100"/>
    <mergeCell ref="AC101:AC102"/>
    <mergeCell ref="AC103:AC104"/>
    <mergeCell ref="AC105:AC106"/>
    <mergeCell ref="AC107:AC108"/>
    <mergeCell ref="AC109:AC110"/>
    <mergeCell ref="AC111:AC112"/>
    <mergeCell ref="AC113:AC114"/>
    <mergeCell ref="AC115:AC116"/>
    <mergeCell ref="AC117:AC118"/>
    <mergeCell ref="AC119:AC120"/>
    <mergeCell ref="T9:T10"/>
    <mergeCell ref="U9:U10"/>
    <mergeCell ref="T11:T12"/>
    <mergeCell ref="U11:U12"/>
    <mergeCell ref="T23:T24"/>
    <mergeCell ref="U23:U24"/>
    <mergeCell ref="T25:T26"/>
    <mergeCell ref="U25:U26"/>
    <mergeCell ref="T29:T30"/>
    <mergeCell ref="U29:U30"/>
    <mergeCell ref="T31:T32"/>
    <mergeCell ref="U31:U32"/>
    <mergeCell ref="T37:T38"/>
    <mergeCell ref="U37:U38"/>
    <mergeCell ref="T39:T40"/>
    <mergeCell ref="U39:U40"/>
    <mergeCell ref="T45:T46"/>
    <mergeCell ref="U45:U46"/>
    <mergeCell ref="T47:T48"/>
    <mergeCell ref="U47:U48"/>
    <mergeCell ref="T53:T54"/>
    <mergeCell ref="U53:U54"/>
    <mergeCell ref="T55:T56"/>
    <mergeCell ref="U55:U56"/>
    <mergeCell ref="U65:U66"/>
    <mergeCell ref="T67:T68"/>
    <mergeCell ref="U67:U68"/>
    <mergeCell ref="T69:T70"/>
    <mergeCell ref="U69:U70"/>
    <mergeCell ref="T71:T72"/>
    <mergeCell ref="U71:U72"/>
    <mergeCell ref="T73:T74"/>
    <mergeCell ref="U73:U74"/>
    <mergeCell ref="T77:T78"/>
    <mergeCell ref="U77:U78"/>
    <mergeCell ref="T79:T80"/>
    <mergeCell ref="U79:U80"/>
    <mergeCell ref="T85:T86"/>
    <mergeCell ref="U85:U86"/>
    <mergeCell ref="T87:T88"/>
    <mergeCell ref="U87:U88"/>
    <mergeCell ref="T93:T94"/>
    <mergeCell ref="U93:U94"/>
    <mergeCell ref="T95:T96"/>
    <mergeCell ref="U95:U96"/>
    <mergeCell ref="T101:T102"/>
    <mergeCell ref="U101:U102"/>
    <mergeCell ref="T103:T104"/>
    <mergeCell ref="U103:U104"/>
    <mergeCell ref="T109:T110"/>
    <mergeCell ref="U109:U110"/>
    <mergeCell ref="T111:T112"/>
    <mergeCell ref="U111:U112"/>
    <mergeCell ref="W4:W5"/>
    <mergeCell ref="AD9:AD10"/>
    <mergeCell ref="AD11:AD12"/>
    <mergeCell ref="AD13:AD14"/>
    <mergeCell ref="AC9:AC10"/>
    <mergeCell ref="AC11:AC12"/>
    <mergeCell ref="AC13:AC14"/>
    <mergeCell ref="W13:W14"/>
    <mergeCell ref="AB9:AB10"/>
    <mergeCell ref="AB11:AB12"/>
    <mergeCell ref="AD15:AD16"/>
    <mergeCell ref="AD17:AD18"/>
    <mergeCell ref="AD19:AD20"/>
    <mergeCell ref="AD21:AD22"/>
    <mergeCell ref="AD23:AD24"/>
    <mergeCell ref="AD25:AD26"/>
    <mergeCell ref="AD27:AD28"/>
    <mergeCell ref="AD29:AD30"/>
    <mergeCell ref="AD31:AD32"/>
    <mergeCell ref="AD33:AD34"/>
    <mergeCell ref="AD35:AD36"/>
    <mergeCell ref="AD37:AD38"/>
    <mergeCell ref="AD39:AD40"/>
    <mergeCell ref="AD41:AD42"/>
    <mergeCell ref="AD43:AD44"/>
    <mergeCell ref="AD45:AD46"/>
    <mergeCell ref="AD47:AD48"/>
    <mergeCell ref="AD49:AD50"/>
    <mergeCell ref="AD51:AD52"/>
    <mergeCell ref="AD53:AD54"/>
    <mergeCell ref="AD55:AD56"/>
    <mergeCell ref="AD57:AD58"/>
    <mergeCell ref="AD59:AD60"/>
    <mergeCell ref="AD61:AD62"/>
    <mergeCell ref="AD63:AD64"/>
    <mergeCell ref="AD65:AD66"/>
    <mergeCell ref="AD67:AD68"/>
    <mergeCell ref="AD69:AD70"/>
    <mergeCell ref="AD71:AD72"/>
    <mergeCell ref="AD73:AD74"/>
    <mergeCell ref="AD75:AD76"/>
    <mergeCell ref="AD77:AD78"/>
    <mergeCell ref="AD79:AD80"/>
    <mergeCell ref="AD81:AD82"/>
    <mergeCell ref="AD83:AD84"/>
    <mergeCell ref="AD85:AD86"/>
    <mergeCell ref="AD109:AD110"/>
    <mergeCell ref="AD87:AD88"/>
    <mergeCell ref="AD89:AD90"/>
    <mergeCell ref="AD91:AD92"/>
    <mergeCell ref="AD93:AD94"/>
    <mergeCell ref="AD95:AD96"/>
    <mergeCell ref="AD97:AD98"/>
    <mergeCell ref="AD119:AD120"/>
    <mergeCell ref="AD111:AD112"/>
    <mergeCell ref="AD113:AD114"/>
    <mergeCell ref="AD115:AD116"/>
    <mergeCell ref="AD117:AD118"/>
    <mergeCell ref="AD99:AD100"/>
    <mergeCell ref="AD101:AD102"/>
    <mergeCell ref="AD103:AD104"/>
    <mergeCell ref="AD105:AD106"/>
    <mergeCell ref="AD107:AD108"/>
  </mergeCells>
  <phoneticPr fontId="1"/>
  <pageMargins left="0.75" right="0.75" top="1" bottom="1" header="0.51200000000000001" footer="0.51200000000000001"/>
  <pageSetup paperSize="9" scale="3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計算まとめ</vt:lpstr>
      <vt:lpstr>リサイクル率計算</vt:lpstr>
      <vt:lpstr>各種計算</vt:lpstr>
      <vt:lpstr>リサイクル率計算!Print_Area</vt:lpstr>
      <vt:lpstr>各種計算!Print_Area</vt:lpstr>
      <vt:lpstr>計算まとめ!Print_Area</vt:lpstr>
    </vt:vector>
  </TitlesOfParts>
  <Company>研究開発部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20184</dc:creator>
  <cp:lastModifiedBy>w7011</cp:lastModifiedBy>
  <cp:lastPrinted>2013-09-25T00:50:17Z</cp:lastPrinted>
  <dcterms:created xsi:type="dcterms:W3CDTF">2008-07-28T00:03:54Z</dcterms:created>
  <dcterms:modified xsi:type="dcterms:W3CDTF">2013-10-04T05:15:11Z</dcterms:modified>
</cp:coreProperties>
</file>