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76\Desktop\"/>
    </mc:Choice>
  </mc:AlternateContent>
  <xr:revisionPtr revIDLastSave="0" documentId="8_{79BE9354-D800-4CFA-92B9-02DA54E1DED2}" xr6:coauthVersionLast="36" xr6:coauthVersionMax="36" xr10:uidLastSave="{00000000-0000-0000-0000-000000000000}"/>
  <workbookProtection workbookAlgorithmName="SHA-512" workbookHashValue="jqU5aKEsOJ+k7LeL8p6qcUFIAJBR7rLtrxV+o+IDTJ+eI0omteaEMbE9QSCY4eL89O5AppGBL6w9yqm9qpz6dA==" workbookSaltValue="JGQi6hy+ZhPkbaRgO88iiA==" workbookSpinCount="100000" lockStructure="1"/>
  <bookViews>
    <workbookView xWindow="0" yWindow="0" windowWidth="28800" windowHeight="13935" tabRatio="605" xr2:uid="{00000000-000D-0000-FFFF-FFFF00000000}"/>
  </bookViews>
  <sheets>
    <sheet name="ランドリートラップ選定" sheetId="7" r:id="rId1"/>
    <sheet name="製品一覧" sheetId="6" state="hidden" r:id="rId2"/>
    <sheet name="データ" sheetId="3" state="hidden" r:id="rId3"/>
    <sheet name="改訂履歴" sheetId="8" state="hidden" r:id="rId4"/>
  </sheets>
  <definedNames>
    <definedName name="A" localSheetId="0">ランドリートラップ選定!$U$40</definedName>
    <definedName name="A">#REF!</definedName>
    <definedName name="gb" localSheetId="0">ランドリートラップ選定!#REF!</definedName>
    <definedName name="gb">#REF!</definedName>
    <definedName name="gb_" localSheetId="0">#REF!</definedName>
    <definedName name="gb_">#REF!</definedName>
    <definedName name="gu" localSheetId="0">ランドリートラップ選定!#REF!</definedName>
    <definedName name="gu">#REF!</definedName>
    <definedName name="gu_" localSheetId="0">#REF!</definedName>
    <definedName name="gu_">#REF!</definedName>
    <definedName name="ib" localSheetId="0">ランドリートラップ選定!#REF!</definedName>
    <definedName name="ib">#REF!</definedName>
    <definedName name="iu" localSheetId="0">ランドリートラップ選定!#REF!</definedName>
    <definedName name="iu">#REF!</definedName>
    <definedName name="k" localSheetId="0">ランドリートラップ選定!$U$28</definedName>
    <definedName name="k">#REF!</definedName>
    <definedName name="MAP">データ!$A$17:$H$35</definedName>
    <definedName name="n" localSheetId="0">ランドリートラップ選定!$T$59</definedName>
    <definedName name="n">#REF!</definedName>
    <definedName name="N_" localSheetId="0">#REF!</definedName>
    <definedName name="N_">#REF!</definedName>
    <definedName name="n0" localSheetId="0">ランドリートラップ選定!#REF!</definedName>
    <definedName name="n0">#REF!</definedName>
    <definedName name="_xlnm.Print_Area" localSheetId="2">データ!$A$18:$J$55</definedName>
    <definedName name="_xlnm.Print_Area" localSheetId="0">ランドリートラップ選定!$A$16:$V$80</definedName>
    <definedName name="STD" localSheetId="0">データ!#REF!</definedName>
    <definedName name="STD">データ!#REF!</definedName>
    <definedName name="t" localSheetId="0">ランドリートラップ選定!$U$24</definedName>
    <definedName name="t">#REF!</definedName>
    <definedName name="Wm" localSheetId="0">ランドリートラップ選定!#REF!</definedName>
    <definedName name="Wm">#REF!</definedName>
    <definedName name="Wm_" localSheetId="0">#REF!</definedName>
    <definedName name="Wm_">#REF!</definedName>
  </definedNames>
  <calcPr calcId="191029"/>
</workbook>
</file>

<file path=xl/calcChain.xml><?xml version="1.0" encoding="utf-8"?>
<calcChain xmlns="http://schemas.openxmlformats.org/spreadsheetml/2006/main">
  <c r="S17" i="7" l="1"/>
  <c r="C24" i="7"/>
  <c r="C22" i="7"/>
  <c r="AB5" i="7" l="1"/>
  <c r="T59" i="7" s="1"/>
  <c r="AA59" i="7" l="1"/>
  <c r="T41" i="7"/>
  <c r="AF23" i="7"/>
  <c r="C34" i="7" l="1"/>
  <c r="C32" i="7"/>
  <c r="R24" i="7"/>
  <c r="R22" i="7"/>
  <c r="M24" i="7"/>
  <c r="M22" i="7"/>
  <c r="AF25" i="7"/>
  <c r="H32" i="7" l="1"/>
  <c r="T56" i="7" s="1"/>
  <c r="H34" i="7"/>
  <c r="T57" i="7" s="1"/>
  <c r="H16" i="7"/>
  <c r="T54" i="7"/>
  <c r="T53" i="7"/>
  <c r="T50" i="7"/>
  <c r="Y53" i="7" l="1"/>
  <c r="Z53" i="7" s="1"/>
  <c r="AA53" i="7" s="1"/>
  <c r="AB51" i="7" s="1"/>
  <c r="Y56" i="7"/>
  <c r="Z56" i="7" s="1"/>
  <c r="AA56" i="7" s="1"/>
  <c r="AB56" i="7" s="1"/>
  <c r="AC56" i="7"/>
  <c r="AD56" i="7" s="1"/>
  <c r="AC53" i="7"/>
  <c r="AD53" i="7" s="1"/>
  <c r="AB57" i="7"/>
  <c r="T47" i="7"/>
  <c r="T51" i="7"/>
  <c r="AB53" i="7" l="1"/>
  <c r="AB54" i="7"/>
  <c r="T48" i="7"/>
  <c r="AC47" i="7" s="1"/>
  <c r="H24" i="7" l="1"/>
  <c r="T45" i="7" s="1"/>
  <c r="H22" i="7"/>
  <c r="T44" i="7" s="1"/>
  <c r="AC44" i="7" l="1"/>
  <c r="T42" i="7"/>
  <c r="Y41" i="7" l="1"/>
  <c r="Z41" i="7" s="1"/>
  <c r="AC41" i="7"/>
  <c r="AA41" i="7" l="1"/>
  <c r="AD41" i="7"/>
  <c r="AD47" i="7"/>
  <c r="Y50" i="7"/>
  <c r="Z50" i="7" s="1"/>
  <c r="AA50" i="7" s="1"/>
  <c r="AC50" i="7"/>
  <c r="AD50" i="7" s="1"/>
  <c r="Y44" i="7"/>
  <c r="Z44" i="7" s="1"/>
  <c r="AA44" i="7" s="1"/>
  <c r="AB42" i="7" s="1"/>
  <c r="AD44" i="7"/>
  <c r="Y47" i="7"/>
  <c r="Z47" i="7" s="1"/>
  <c r="AA47" i="7" s="1"/>
  <c r="AB45" i="7" s="1"/>
  <c r="AE41" i="7" l="1"/>
  <c r="AB48" i="7"/>
  <c r="AB50" i="7"/>
  <c r="AB44" i="7"/>
  <c r="AB41" i="7"/>
  <c r="AB47" i="7"/>
  <c r="K65" i="7" l="1"/>
  <c r="H9" i="6"/>
  <c r="G60" i="7"/>
  <c r="G61" i="7"/>
  <c r="I13" i="6" l="1"/>
  <c r="I14" i="6"/>
  <c r="I12" i="6"/>
  <c r="I11" i="6"/>
  <c r="I10" i="6"/>
  <c r="I15" i="6" l="1"/>
  <c r="I19" i="6"/>
  <c r="I18" i="6"/>
  <c r="I17" i="6"/>
  <c r="I16" i="6"/>
  <c r="H7" i="6" l="1"/>
  <c r="I7" i="6" s="1"/>
  <c r="F70" i="7" s="1"/>
  <c r="I21" i="6"/>
  <c r="M7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矢野 禎典</author>
    <author>前澤化成工業 株式会社</author>
  </authors>
  <commentList>
    <comment ref="B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標準排水値（60L/min）、もしくは
洗濯機器の仕様書を参考に、排水量を手入力してください。</t>
        </r>
      </text>
    </comment>
    <comment ref="F5" authorId="1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設置数を数値で入力してください。</t>
        </r>
      </text>
    </comment>
    <comment ref="K5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標準排水値（60L/min）、もしくは
洗濯機器の仕様書を参考に、排水量を手入力してください。</t>
        </r>
      </text>
    </comment>
    <comment ref="S5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標準排水値（60L/min）、もしくは
洗濯機器の仕様書を参考に、排水量を手入力してください。</t>
        </r>
      </text>
    </comment>
    <comment ref="B1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標準排水値（60L/min）、もしくは
洗濯機器の仕様書を参考に、排水量を手入力してください。</t>
        </r>
      </text>
    </comment>
    <comment ref="K1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標準排水値（60L/min）、もしくは
洗濯機器の仕様書を参考に、排水量を手入力してください。</t>
        </r>
      </text>
    </comment>
    <comment ref="S1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標準排水値（60L/min）、もしくは
洗濯機器の仕様書を参考に、排水量を手入力してください。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矢野 禎典</author>
  </authors>
  <commentList>
    <comment ref="H7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条件と一致する行番号</t>
        </r>
      </text>
    </comment>
    <comment ref="C8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全角入力</t>
        </r>
      </text>
    </comment>
    <comment ref="H9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流入流量</t>
        </r>
      </text>
    </comment>
  </commentList>
</comments>
</file>

<file path=xl/sharedStrings.xml><?xml version="1.0" encoding="utf-8"?>
<sst xmlns="http://schemas.openxmlformats.org/spreadsheetml/2006/main" count="204" uniqueCount="119">
  <si>
    <t>許容流入流量(L/min)</t>
    <rPh sb="0" eb="2">
      <t>キョヨウ</t>
    </rPh>
    <rPh sb="2" eb="4">
      <t>リュウニュウ</t>
    </rPh>
    <rPh sb="4" eb="6">
      <t>リュウリョウ</t>
    </rPh>
    <phoneticPr fontId="9"/>
  </si>
  <si>
    <t>標準阻集グリースの質量(kg)</t>
    <rPh sb="0" eb="2">
      <t>ヒョウジュン</t>
    </rPh>
    <rPh sb="2" eb="4">
      <t>ソシュウ</t>
    </rPh>
    <rPh sb="9" eb="11">
      <t>シツリョウ</t>
    </rPh>
    <phoneticPr fontId="9"/>
  </si>
  <si>
    <t>品番</t>
    <rPh sb="0" eb="2">
      <t>ヒンバン</t>
    </rPh>
    <phoneticPr fontId="9"/>
  </si>
  <si>
    <t>本体材質・使用用途</t>
    <rPh sb="0" eb="2">
      <t>ホンタイ</t>
    </rPh>
    <rPh sb="2" eb="4">
      <t>ザイシツ</t>
    </rPh>
    <rPh sb="5" eb="7">
      <t>シヨウ</t>
    </rPh>
    <rPh sb="7" eb="9">
      <t>ヨウト</t>
    </rPh>
    <phoneticPr fontId="9"/>
  </si>
  <si>
    <t>流入形態</t>
    <rPh sb="0" eb="2">
      <t>リュウニュウ</t>
    </rPh>
    <rPh sb="2" eb="4">
      <t>ケイタイ</t>
    </rPh>
    <phoneticPr fontId="1"/>
  </si>
  <si>
    <t>パイプ流入</t>
    <rPh sb="3" eb="5">
      <t>リュウニュウ</t>
    </rPh>
    <phoneticPr fontId="1"/>
  </si>
  <si>
    <t>項目</t>
    <rPh sb="0" eb="2">
      <t>コウモク</t>
    </rPh>
    <phoneticPr fontId="1"/>
  </si>
  <si>
    <t>各値</t>
    <rPh sb="0" eb="1">
      <t>カク</t>
    </rPh>
    <rPh sb="1" eb="2">
      <t>アタイ</t>
    </rPh>
    <phoneticPr fontId="1"/>
  </si>
  <si>
    <t>材質</t>
    <rPh sb="0" eb="2">
      <t>ザイシツ</t>
    </rPh>
    <phoneticPr fontId="1"/>
  </si>
  <si>
    <t>地中埋設型</t>
    <phoneticPr fontId="1"/>
  </si>
  <si>
    <t>流入流量基準</t>
    <rPh sb="0" eb="2">
      <t>リュウニュウ</t>
    </rPh>
    <rPh sb="2" eb="4">
      <t>リュウリョウ</t>
    </rPh>
    <rPh sb="4" eb="6">
      <t>キジュン</t>
    </rPh>
    <phoneticPr fontId="1"/>
  </si>
  <si>
    <t>←計算値</t>
    <rPh sb="1" eb="3">
      <t>ケイサン</t>
    </rPh>
    <rPh sb="3" eb="4">
      <t>チ</t>
    </rPh>
    <phoneticPr fontId="1"/>
  </si>
  <si>
    <t>ＦＲＰ製</t>
    <rPh sb="3" eb="4">
      <t>セイ</t>
    </rPh>
    <phoneticPr fontId="1"/>
  </si>
  <si>
    <t>選択リスト</t>
    <rPh sb="0" eb="2">
      <t>センタク</t>
    </rPh>
    <phoneticPr fontId="1"/>
  </si>
  <si>
    <t>水栓個数</t>
    <rPh sb="0" eb="2">
      <t>スイセン</t>
    </rPh>
    <rPh sb="2" eb="4">
      <t>コスウ</t>
    </rPh>
    <phoneticPr fontId="1"/>
  </si>
  <si>
    <t>同時使用率</t>
    <rPh sb="0" eb="2">
      <t>ドウジ</t>
    </rPh>
    <rPh sb="2" eb="5">
      <t>シヨウリツ</t>
    </rPh>
    <phoneticPr fontId="1"/>
  </si>
  <si>
    <t>最小値</t>
    <rPh sb="0" eb="3">
      <t>サイショウチ</t>
    </rPh>
    <phoneticPr fontId="1"/>
  </si>
  <si>
    <t>[L/min]</t>
    <phoneticPr fontId="1"/>
  </si>
  <si>
    <t>L/min</t>
    <phoneticPr fontId="1"/>
  </si>
  <si>
    <t>洗濯機①の排水量</t>
    <rPh sb="0" eb="3">
      <t>センタクキ</t>
    </rPh>
    <rPh sb="5" eb="8">
      <t>ハイスイリョウ</t>
    </rPh>
    <phoneticPr fontId="1"/>
  </si>
  <si>
    <t>洗濯機②の排水量</t>
    <rPh sb="0" eb="3">
      <t>センタクキ</t>
    </rPh>
    <rPh sb="5" eb="8">
      <t>ハイスイリョウ</t>
    </rPh>
    <phoneticPr fontId="1"/>
  </si>
  <si>
    <t>洗濯機③の排水量</t>
    <rPh sb="0" eb="3">
      <t>センタクキ</t>
    </rPh>
    <rPh sb="5" eb="8">
      <t>ハイスイリョウ</t>
    </rPh>
    <phoneticPr fontId="1"/>
  </si>
  <si>
    <t>洗濯機④の排水量</t>
    <rPh sb="0" eb="3">
      <t>センタクキ</t>
    </rPh>
    <rPh sb="5" eb="8">
      <t>ハイスイリョウ</t>
    </rPh>
    <phoneticPr fontId="1"/>
  </si>
  <si>
    <t>洗濯機台数の合計</t>
    <rPh sb="0" eb="3">
      <t>センタクキ</t>
    </rPh>
    <rPh sb="3" eb="5">
      <t>ダイスウ</t>
    </rPh>
    <rPh sb="6" eb="8">
      <t>ゴウケイ</t>
    </rPh>
    <phoneticPr fontId="1"/>
  </si>
  <si>
    <t>設置数：</t>
    <rPh sb="0" eb="3">
      <t>セッチスウ</t>
    </rPh>
    <phoneticPr fontId="1"/>
  </si>
  <si>
    <t>品番：</t>
    <rPh sb="0" eb="2">
      <t>ヒンバン</t>
    </rPh>
    <phoneticPr fontId="1"/>
  </si>
  <si>
    <t>品番（自動選定）</t>
    <rPh sb="0" eb="2">
      <t>ヒンバン</t>
    </rPh>
    <rPh sb="3" eb="5">
      <t>ジドウ</t>
    </rPh>
    <rPh sb="5" eb="7">
      <t>センテイ</t>
    </rPh>
    <phoneticPr fontId="1"/>
  </si>
  <si>
    <t>台</t>
    <rPh sb="0" eb="1">
      <t>ダイ</t>
    </rPh>
    <phoneticPr fontId="1"/>
  </si>
  <si>
    <t>洗濯機②</t>
    <rPh sb="0" eb="3">
      <t>センタクキ</t>
    </rPh>
    <phoneticPr fontId="1"/>
  </si>
  <si>
    <t>排水標準値</t>
    <rPh sb="0" eb="2">
      <t>ハイスイ</t>
    </rPh>
    <rPh sb="2" eb="5">
      <t>ヒョウジュンチ</t>
    </rPh>
    <phoneticPr fontId="1"/>
  </si>
  <si>
    <t>設置数</t>
    <rPh sb="0" eb="3">
      <t>セッチスウ</t>
    </rPh>
    <phoneticPr fontId="1"/>
  </si>
  <si>
    <t>洗濯機③</t>
    <rPh sb="0" eb="3">
      <t>センタクキ</t>
    </rPh>
    <phoneticPr fontId="1"/>
  </si>
  <si>
    <t>洗濯機④</t>
    <rPh sb="0" eb="3">
      <t>センタクキ</t>
    </rPh>
    <phoneticPr fontId="1"/>
  </si>
  <si>
    <t>ﾒｰｶｰ：</t>
    <phoneticPr fontId="1"/>
  </si>
  <si>
    <t>１．流量計算</t>
    <rPh sb="2" eb="4">
      <t>リュウリョウ</t>
    </rPh>
    <rPh sb="4" eb="6">
      <t>ケイサン</t>
    </rPh>
    <phoneticPr fontId="1"/>
  </si>
  <si>
    <t>q ：</t>
    <phoneticPr fontId="1"/>
  </si>
  <si>
    <t>計算</t>
    <rPh sb="0" eb="2">
      <t>ケイサン</t>
    </rPh>
    <phoneticPr fontId="1"/>
  </si>
  <si>
    <t>　ここで</t>
    <phoneticPr fontId="1"/>
  </si>
  <si>
    <t>複数の洗濯機が存在する場合</t>
    <rPh sb="0" eb="2">
      <t>フクスウ</t>
    </rPh>
    <rPh sb="3" eb="6">
      <t>センタクキ</t>
    </rPh>
    <rPh sb="7" eb="9">
      <t>ソンザイ</t>
    </rPh>
    <rPh sb="11" eb="13">
      <t>バアイ</t>
    </rPh>
    <phoneticPr fontId="1"/>
  </si>
  <si>
    <r>
      <t xml:space="preserve"> Ｑ（流入流量）= q × n × p</t>
    </r>
    <r>
      <rPr>
        <vertAlign val="subscript"/>
        <sz val="10"/>
        <rFont val="ＭＳ Ｐゴシック"/>
        <family val="3"/>
        <charset val="128"/>
      </rPr>
      <t>n</t>
    </r>
    <rPh sb="3" eb="5">
      <t>リュウニュウ</t>
    </rPh>
    <rPh sb="5" eb="7">
      <t>リュウリョウ</t>
    </rPh>
    <phoneticPr fontId="1"/>
  </si>
  <si>
    <t>洗濯機①の排水量および設置台数</t>
    <rPh sb="0" eb="3">
      <t>センタクキ</t>
    </rPh>
    <rPh sb="5" eb="7">
      <t>ハイスイ</t>
    </rPh>
    <rPh sb="7" eb="8">
      <t>リョウ</t>
    </rPh>
    <rPh sb="11" eb="13">
      <t>セッチ</t>
    </rPh>
    <rPh sb="13" eb="15">
      <t>ダイスウ</t>
    </rPh>
    <phoneticPr fontId="1"/>
  </si>
  <si>
    <t>洗濯機②の排水量および設置台数</t>
    <rPh sb="0" eb="3">
      <t>センタクキ</t>
    </rPh>
    <rPh sb="5" eb="7">
      <t>ハイスイ</t>
    </rPh>
    <rPh sb="7" eb="8">
      <t>リョウ</t>
    </rPh>
    <rPh sb="11" eb="13">
      <t>セッチ</t>
    </rPh>
    <rPh sb="13" eb="15">
      <t>ダイスウ</t>
    </rPh>
    <phoneticPr fontId="1"/>
  </si>
  <si>
    <t>…</t>
    <phoneticPr fontId="1"/>
  </si>
  <si>
    <r>
      <t>q</t>
    </r>
    <r>
      <rPr>
        <vertAlign val="subscript"/>
        <sz val="10"/>
        <rFont val="ＭＳ Ｐゴシック"/>
        <family val="3"/>
        <charset val="128"/>
      </rPr>
      <t xml:space="preserve"> 1</t>
    </r>
    <r>
      <rPr>
        <sz val="10"/>
        <rFont val="ＭＳ Ｐゴシック"/>
        <family val="3"/>
        <charset val="128"/>
      </rPr>
      <t xml:space="preserve"> =</t>
    </r>
    <phoneticPr fontId="1"/>
  </si>
  <si>
    <r>
      <t>n</t>
    </r>
    <r>
      <rPr>
        <vertAlign val="subscript"/>
        <sz val="10"/>
        <rFont val="ＭＳ Ｐゴシック"/>
        <family val="3"/>
        <charset val="128"/>
      </rPr>
      <t xml:space="preserve"> 1</t>
    </r>
    <r>
      <rPr>
        <sz val="10"/>
        <rFont val="ＭＳ Ｐゴシック"/>
        <family val="3"/>
        <charset val="128"/>
      </rPr>
      <t xml:space="preserve"> =</t>
    </r>
    <phoneticPr fontId="1"/>
  </si>
  <si>
    <r>
      <t>q</t>
    </r>
    <r>
      <rPr>
        <vertAlign val="subscript"/>
        <sz val="10"/>
        <rFont val="ＭＳ Ｐゴシック"/>
        <family val="3"/>
        <charset val="128"/>
      </rPr>
      <t xml:space="preserve"> 2</t>
    </r>
    <r>
      <rPr>
        <sz val="10"/>
        <rFont val="ＭＳ Ｐゴシック"/>
        <family val="3"/>
        <charset val="128"/>
      </rPr>
      <t xml:space="preserve"> =</t>
    </r>
    <phoneticPr fontId="1"/>
  </si>
  <si>
    <r>
      <t>n</t>
    </r>
    <r>
      <rPr>
        <vertAlign val="subscript"/>
        <sz val="10"/>
        <rFont val="ＭＳ Ｐゴシック"/>
        <family val="3"/>
        <charset val="128"/>
      </rPr>
      <t xml:space="preserve"> 2</t>
    </r>
    <r>
      <rPr>
        <sz val="10"/>
        <rFont val="ＭＳ Ｐゴシック"/>
        <family val="3"/>
        <charset val="128"/>
      </rPr>
      <t xml:space="preserve"> =</t>
    </r>
    <phoneticPr fontId="1"/>
  </si>
  <si>
    <r>
      <t>q</t>
    </r>
    <r>
      <rPr>
        <vertAlign val="subscript"/>
        <sz val="10"/>
        <rFont val="ＭＳ Ｐゴシック"/>
        <family val="3"/>
        <charset val="128"/>
      </rPr>
      <t xml:space="preserve"> 3</t>
    </r>
    <r>
      <rPr>
        <sz val="10"/>
        <rFont val="ＭＳ Ｐゴシック"/>
        <family val="3"/>
        <charset val="128"/>
      </rPr>
      <t xml:space="preserve"> =</t>
    </r>
    <phoneticPr fontId="1"/>
  </si>
  <si>
    <r>
      <t>n</t>
    </r>
    <r>
      <rPr>
        <vertAlign val="subscript"/>
        <sz val="10"/>
        <rFont val="ＭＳ Ｐゴシック"/>
        <family val="3"/>
        <charset val="128"/>
      </rPr>
      <t xml:space="preserve"> 3</t>
    </r>
    <r>
      <rPr>
        <sz val="10"/>
        <rFont val="ＭＳ Ｐゴシック"/>
        <family val="3"/>
        <charset val="128"/>
      </rPr>
      <t xml:space="preserve"> =</t>
    </r>
    <phoneticPr fontId="1"/>
  </si>
  <si>
    <r>
      <t>q</t>
    </r>
    <r>
      <rPr>
        <vertAlign val="subscript"/>
        <sz val="10"/>
        <rFont val="ＭＳ Ｐゴシック"/>
        <family val="3"/>
        <charset val="128"/>
      </rPr>
      <t xml:space="preserve"> 4</t>
    </r>
    <r>
      <rPr>
        <sz val="10"/>
        <rFont val="ＭＳ Ｐゴシック"/>
        <family val="3"/>
        <charset val="128"/>
      </rPr>
      <t xml:space="preserve"> =</t>
    </r>
    <phoneticPr fontId="1"/>
  </si>
  <si>
    <r>
      <t>n</t>
    </r>
    <r>
      <rPr>
        <vertAlign val="subscript"/>
        <sz val="10"/>
        <rFont val="ＭＳ Ｐゴシック"/>
        <family val="3"/>
        <charset val="128"/>
      </rPr>
      <t xml:space="preserve"> 4</t>
    </r>
    <r>
      <rPr>
        <sz val="10"/>
        <rFont val="ＭＳ Ｐゴシック"/>
        <family val="3"/>
        <charset val="128"/>
      </rPr>
      <t xml:space="preserve"> =</t>
    </r>
    <phoneticPr fontId="1"/>
  </si>
  <si>
    <r>
      <t>p</t>
    </r>
    <r>
      <rPr>
        <vertAlign val="subscript"/>
        <sz val="10"/>
        <rFont val="ＭＳ Ｐゴシック"/>
        <family val="3"/>
        <charset val="128"/>
      </rPr>
      <t xml:space="preserve"> n</t>
    </r>
    <r>
      <rPr>
        <sz val="10"/>
        <rFont val="ＭＳ Ｐゴシック"/>
        <family val="3"/>
        <charset val="128"/>
      </rPr>
      <t xml:space="preserve"> =</t>
    </r>
    <phoneticPr fontId="1"/>
  </si>
  <si>
    <t>　したがって</t>
    <phoneticPr fontId="1"/>
  </si>
  <si>
    <t>Q =</t>
    <phoneticPr fontId="1"/>
  </si>
  <si>
    <t>n ：</t>
    <phoneticPr fontId="1"/>
  </si>
  <si>
    <r>
      <t>p</t>
    </r>
    <r>
      <rPr>
        <vertAlign val="subscript"/>
        <sz val="10"/>
        <rFont val="ＭＳ Ｐゴシック"/>
        <family val="3"/>
        <charset val="128"/>
      </rPr>
      <t xml:space="preserve">ｎ </t>
    </r>
    <r>
      <rPr>
        <sz val="10"/>
        <rFont val="ＭＳ Ｐゴシック"/>
        <family val="3"/>
        <charset val="128"/>
      </rPr>
      <t>：</t>
    </r>
    <phoneticPr fontId="1"/>
  </si>
  <si>
    <t>=</t>
    <phoneticPr fontId="1"/>
  </si>
  <si>
    <t>式</t>
    <rPh sb="0" eb="1">
      <t>シキ</t>
    </rPh>
    <phoneticPr fontId="1"/>
  </si>
  <si>
    <t>表示判断</t>
    <rPh sb="0" eb="2">
      <t>ヒョウジ</t>
    </rPh>
    <rPh sb="2" eb="4">
      <t>ハンダン</t>
    </rPh>
    <phoneticPr fontId="1"/>
  </si>
  <si>
    <t>表示</t>
    <rPh sb="0" eb="2">
      <t>ヒョウジ</t>
    </rPh>
    <phoneticPr fontId="1"/>
  </si>
  <si>
    <t>流入量計算</t>
    <rPh sb="0" eb="2">
      <t>リュウニュウ</t>
    </rPh>
    <rPh sb="2" eb="3">
      <t>リョウ</t>
    </rPh>
    <rPh sb="3" eb="5">
      <t>ケイサン</t>
    </rPh>
    <phoneticPr fontId="1"/>
  </si>
  <si>
    <t>２．機種選定</t>
    <rPh sb="2" eb="4">
      <t>キシュ</t>
    </rPh>
    <rPh sb="4" eb="6">
      <t>センテイ</t>
    </rPh>
    <phoneticPr fontId="1"/>
  </si>
  <si>
    <t>※１</t>
    <phoneticPr fontId="1"/>
  </si>
  <si>
    <t>※２</t>
    <phoneticPr fontId="1"/>
  </si>
  <si>
    <t>洗濯機の排水量（※1）と設置台数</t>
    <rPh sb="0" eb="3">
      <t>センタクキ</t>
    </rPh>
    <rPh sb="4" eb="6">
      <t>ハイスイ</t>
    </rPh>
    <rPh sb="6" eb="7">
      <t>リョウ</t>
    </rPh>
    <rPh sb="12" eb="14">
      <t>セッチ</t>
    </rPh>
    <rPh sb="14" eb="16">
      <t>ダイスウ</t>
    </rPh>
    <phoneticPr fontId="1"/>
  </si>
  <si>
    <t>黄色の欄に洗濯機の排水量と台数を入力してください。</t>
    <rPh sb="0" eb="2">
      <t>キイロ</t>
    </rPh>
    <rPh sb="3" eb="4">
      <t>ラン</t>
    </rPh>
    <rPh sb="5" eb="8">
      <t>センタクキ</t>
    </rPh>
    <rPh sb="9" eb="11">
      <t>ハイスイ</t>
    </rPh>
    <rPh sb="11" eb="12">
      <t>リョウ</t>
    </rPh>
    <rPh sb="13" eb="15">
      <t>ダイスウ</t>
    </rPh>
    <rPh sb="16" eb="18">
      <t>ニュウリョク</t>
    </rPh>
    <phoneticPr fontId="1"/>
  </si>
  <si>
    <t>（無い場合は未入力）</t>
    <rPh sb="6" eb="9">
      <t>ミニュウリョク</t>
    </rPh>
    <phoneticPr fontId="1"/>
  </si>
  <si>
    <t>合計流量</t>
    <rPh sb="0" eb="2">
      <t>ゴウケイ</t>
    </rPh>
    <rPh sb="2" eb="4">
      <t>リュウリョウ</t>
    </rPh>
    <phoneticPr fontId="1"/>
  </si>
  <si>
    <t>エラー削除</t>
    <rPh sb="3" eb="5">
      <t>サクジョ</t>
    </rPh>
    <phoneticPr fontId="1"/>
  </si>
  <si>
    <t>洗濯機の排水量　[L/min]</t>
    <rPh sb="0" eb="3">
      <t>センタクキ</t>
    </rPh>
    <rPh sb="4" eb="6">
      <t>ハイスイ</t>
    </rPh>
    <rPh sb="6" eb="7">
      <t>リョウ</t>
    </rPh>
    <phoneticPr fontId="1"/>
  </si>
  <si>
    <t>洗濯機の設置台数　[台]</t>
    <rPh sb="0" eb="3">
      <t>センタクキ</t>
    </rPh>
    <rPh sb="4" eb="6">
      <t>セッチ</t>
    </rPh>
    <rPh sb="6" eb="8">
      <t>ダイスウ</t>
    </rPh>
    <rPh sb="10" eb="11">
      <t>ダイ</t>
    </rPh>
    <phoneticPr fontId="1"/>
  </si>
  <si>
    <t>同時使用率　[-]　・・・　SHASE-S 206-2009から引用</t>
    <rPh sb="0" eb="2">
      <t>ドウジ</t>
    </rPh>
    <rPh sb="2" eb="4">
      <t>シヨウ</t>
    </rPh>
    <rPh sb="4" eb="5">
      <t>リツ</t>
    </rPh>
    <phoneticPr fontId="1"/>
  </si>
  <si>
    <r>
      <t xml:space="preserve"> （（q</t>
    </r>
    <r>
      <rPr>
        <vertAlign val="subscript"/>
        <sz val="10"/>
        <rFont val="ＭＳ Ｐゴシック"/>
        <family val="3"/>
        <charset val="128"/>
      </rPr>
      <t xml:space="preserve"> 1</t>
    </r>
    <r>
      <rPr>
        <sz val="10"/>
        <rFont val="ＭＳ Ｐゴシック"/>
        <family val="3"/>
        <charset val="128"/>
      </rPr>
      <t>×n</t>
    </r>
    <r>
      <rPr>
        <vertAlign val="subscript"/>
        <sz val="10"/>
        <rFont val="ＭＳ Ｐゴシック"/>
        <family val="3"/>
        <charset val="128"/>
      </rPr>
      <t xml:space="preserve"> 1</t>
    </r>
    <r>
      <rPr>
        <sz val="10"/>
        <rFont val="ＭＳ Ｐゴシック"/>
        <family val="3"/>
        <charset val="128"/>
      </rPr>
      <t>） + （q</t>
    </r>
    <r>
      <rPr>
        <vertAlign val="subscript"/>
        <sz val="10"/>
        <rFont val="ＭＳ Ｐゴシック"/>
        <family val="3"/>
        <charset val="128"/>
      </rPr>
      <t xml:space="preserve"> 2</t>
    </r>
    <r>
      <rPr>
        <sz val="10"/>
        <rFont val="ＭＳ Ｐゴシック"/>
        <family val="3"/>
        <charset val="128"/>
      </rPr>
      <t xml:space="preserve"> ×n</t>
    </r>
    <r>
      <rPr>
        <vertAlign val="subscript"/>
        <sz val="10"/>
        <rFont val="ＭＳ Ｐゴシック"/>
        <family val="3"/>
        <charset val="128"/>
      </rPr>
      <t xml:space="preserve"> 2</t>
    </r>
    <r>
      <rPr>
        <sz val="10"/>
        <rFont val="ＭＳ Ｐゴシック"/>
        <family val="3"/>
        <charset val="128"/>
      </rPr>
      <t>） ＋・・・・）×p</t>
    </r>
    <r>
      <rPr>
        <vertAlign val="subscript"/>
        <sz val="10"/>
        <rFont val="ＭＳ Ｐゴシック"/>
        <family val="3"/>
        <charset val="128"/>
      </rPr>
      <t>n</t>
    </r>
    <r>
      <rPr>
        <sz val="10"/>
        <rFont val="ＭＳ Ｐゴシック"/>
        <family val="3"/>
        <charset val="128"/>
      </rPr>
      <t>　・・・①</t>
    </r>
    <phoneticPr fontId="1"/>
  </si>
  <si>
    <r>
      <t>q</t>
    </r>
    <r>
      <rPr>
        <vertAlign val="subscript"/>
        <sz val="10"/>
        <rFont val="ＭＳ Ｐゴシック"/>
        <family val="3"/>
        <charset val="128"/>
      </rPr>
      <t xml:space="preserve"> 1</t>
    </r>
    <r>
      <rPr>
        <sz val="10"/>
        <rFont val="ＭＳ Ｐゴシック"/>
        <family val="3"/>
        <charset val="128"/>
      </rPr>
      <t>、n</t>
    </r>
    <r>
      <rPr>
        <vertAlign val="subscript"/>
        <sz val="10"/>
        <rFont val="ＭＳ Ｐゴシック"/>
        <family val="3"/>
        <charset val="128"/>
      </rPr>
      <t xml:space="preserve"> 1</t>
    </r>
    <r>
      <rPr>
        <sz val="10"/>
        <rFont val="ＭＳ Ｐゴシック"/>
        <family val="3"/>
        <charset val="128"/>
      </rPr>
      <t>：</t>
    </r>
    <phoneticPr fontId="1"/>
  </si>
  <si>
    <r>
      <t>q</t>
    </r>
    <r>
      <rPr>
        <vertAlign val="subscript"/>
        <sz val="10"/>
        <rFont val="ＭＳ Ｐゴシック"/>
        <family val="3"/>
        <charset val="128"/>
      </rPr>
      <t xml:space="preserve"> 2</t>
    </r>
    <r>
      <rPr>
        <sz val="10"/>
        <rFont val="ＭＳ Ｐゴシック"/>
        <family val="3"/>
        <charset val="128"/>
      </rPr>
      <t>、n</t>
    </r>
    <r>
      <rPr>
        <vertAlign val="subscript"/>
        <sz val="10"/>
        <rFont val="ＭＳ Ｐゴシック"/>
        <family val="3"/>
        <charset val="128"/>
      </rPr>
      <t xml:space="preserve"> 2</t>
    </r>
    <r>
      <rPr>
        <sz val="10"/>
        <rFont val="ＭＳ Ｐゴシック"/>
        <family val="3"/>
        <charset val="128"/>
      </rPr>
      <t>：</t>
    </r>
    <phoneticPr fontId="1"/>
  </si>
  <si>
    <t>洗濯機①（必ず入力）</t>
    <rPh sb="0" eb="3">
      <t>センタクキ</t>
    </rPh>
    <rPh sb="5" eb="6">
      <t>カナラ</t>
    </rPh>
    <rPh sb="7" eb="9">
      <t>ニュウリョク</t>
    </rPh>
    <phoneticPr fontId="1"/>
  </si>
  <si>
    <t>※２ 許容流入流量 [L/min]</t>
    <rPh sb="3" eb="5">
      <t>キョヨウ</t>
    </rPh>
    <rPh sb="5" eb="7">
      <t>リュウニュウ</t>
    </rPh>
    <rPh sb="7" eb="9">
      <t>リュウリョウ</t>
    </rPh>
    <phoneticPr fontId="1"/>
  </si>
  <si>
    <t>選定候補の行番号</t>
    <rPh sb="0" eb="2">
      <t>センテイ</t>
    </rPh>
    <rPh sb="2" eb="4">
      <t>コウホ</t>
    </rPh>
    <rPh sb="5" eb="8">
      <t>ギョウバンゴウ</t>
    </rPh>
    <phoneticPr fontId="1"/>
  </si>
  <si>
    <t>指定条件での流入流量</t>
    <rPh sb="0" eb="2">
      <t>シテイ</t>
    </rPh>
    <rPh sb="2" eb="4">
      <t>ジョウケン</t>
    </rPh>
    <rPh sb="6" eb="8">
      <t>リュウニュウ</t>
    </rPh>
    <rPh sb="8" eb="10">
      <t>リュウリョウ</t>
    </rPh>
    <phoneticPr fontId="1"/>
  </si>
  <si>
    <t>排水量が不明な場合は標準値『60』を入力してください。</t>
    <rPh sb="0" eb="2">
      <t>ハイスイ</t>
    </rPh>
    <rPh sb="2" eb="3">
      <t>リョウ</t>
    </rPh>
    <rPh sb="4" eb="6">
      <t>フメイ</t>
    </rPh>
    <rPh sb="7" eb="9">
      <t>バアイ</t>
    </rPh>
    <rPh sb="10" eb="13">
      <t>ヒョウジュンチ</t>
    </rPh>
    <rPh sb="18" eb="20">
      <t>ニュウリョク</t>
    </rPh>
    <phoneticPr fontId="1"/>
  </si>
  <si>
    <t>　洗濯機①</t>
    <rPh sb="1" eb="4">
      <t>センタクキ</t>
    </rPh>
    <phoneticPr fontId="1"/>
  </si>
  <si>
    <t>　洗濯機②</t>
    <rPh sb="1" eb="4">
      <t>センタクキ</t>
    </rPh>
    <phoneticPr fontId="1"/>
  </si>
  <si>
    <t>　洗濯機③</t>
    <rPh sb="1" eb="4">
      <t>センタクキ</t>
    </rPh>
    <phoneticPr fontId="1"/>
  </si>
  <si>
    <t>　洗濯機④</t>
    <rPh sb="1" eb="4">
      <t>センタクキ</t>
    </rPh>
    <phoneticPr fontId="1"/>
  </si>
  <si>
    <t>設置用途・場所</t>
    <rPh sb="0" eb="4">
      <t>セッチヨウト</t>
    </rPh>
    <rPh sb="5" eb="7">
      <t>バショ</t>
    </rPh>
    <phoneticPr fontId="1"/>
  </si>
  <si>
    <t>◇計算結果</t>
    <rPh sb="1" eb="3">
      <t>ケイサン</t>
    </rPh>
    <rPh sb="3" eb="5">
      <t>ケッカ</t>
    </rPh>
    <phoneticPr fontId="1"/>
  </si>
  <si>
    <t>◇機種選定</t>
    <rPh sb="3" eb="5">
      <t>センテイ</t>
    </rPh>
    <phoneticPr fontId="1"/>
  </si>
  <si>
    <t>◇備考・特記事項</t>
    <rPh sb="1" eb="3">
      <t>ビコウ</t>
    </rPh>
    <rPh sb="4" eb="6">
      <t>トッキ</t>
    </rPh>
    <rPh sb="6" eb="8">
      <t>ジコウ</t>
    </rPh>
    <phoneticPr fontId="1"/>
  </si>
  <si>
    <t>洗濯機器排水量の標準値  60（Ｌ/ｍｉｎ） ， または洗濯機器の仕様書を基づいています。</t>
    <rPh sb="37" eb="38">
      <t>モト</t>
    </rPh>
    <phoneticPr fontId="1"/>
  </si>
  <si>
    <t>この標準値はSHASE-206-2009「排水通気管の決定」より引用しています。</t>
    <rPh sb="2" eb="5">
      <t>ヒョウジュンチ</t>
    </rPh>
    <rPh sb="32" eb="34">
      <t>インヨウ</t>
    </rPh>
    <phoneticPr fontId="1"/>
  </si>
  <si>
    <t>表示された許容流入流量が 『指定条件での流入流量』 より大きいことをご確認ください。</t>
    <rPh sb="0" eb="2">
      <t>ヒョウジ</t>
    </rPh>
    <rPh sb="5" eb="7">
      <t>キョヨウ</t>
    </rPh>
    <rPh sb="7" eb="9">
      <t>リュウニュウ</t>
    </rPh>
    <rPh sb="9" eb="11">
      <t>リュウリョウ</t>
    </rPh>
    <rPh sb="14" eb="16">
      <t>シテイ</t>
    </rPh>
    <rPh sb="16" eb="18">
      <t>ジョウケン</t>
    </rPh>
    <rPh sb="20" eb="22">
      <t>リュウニュウ</t>
    </rPh>
    <rPh sb="22" eb="24">
      <t>リュウリョウ</t>
    </rPh>
    <rPh sb="28" eb="29">
      <t>オオ</t>
    </rPh>
    <rPh sb="35" eb="37">
      <t>カクニン</t>
    </rPh>
    <phoneticPr fontId="1"/>
  </si>
  <si>
    <t>作成日</t>
    <rPh sb="0" eb="2">
      <t>サクセイ</t>
    </rPh>
    <rPh sb="2" eb="3">
      <t>ビ</t>
    </rPh>
    <phoneticPr fontId="1"/>
  </si>
  <si>
    <t>※　洗濯機能が無い衣類乾燥機やスニーカー専用洗濯乾燥機は排水量が小さいので除外して構いません。</t>
    <rPh sb="2" eb="4">
      <t>センタク</t>
    </rPh>
    <rPh sb="4" eb="6">
      <t>キノウ</t>
    </rPh>
    <rPh sb="7" eb="8">
      <t>ナ</t>
    </rPh>
    <rPh sb="9" eb="11">
      <t>イルイ</t>
    </rPh>
    <rPh sb="11" eb="14">
      <t>カンソウキ</t>
    </rPh>
    <rPh sb="20" eb="22">
      <t>センヨウ</t>
    </rPh>
    <rPh sb="22" eb="24">
      <t>センタク</t>
    </rPh>
    <rPh sb="24" eb="27">
      <t>カンソウキ</t>
    </rPh>
    <rPh sb="28" eb="31">
      <t>ハイスイリョウ</t>
    </rPh>
    <rPh sb="32" eb="33">
      <t>チイ</t>
    </rPh>
    <rPh sb="37" eb="39">
      <t>ジョガイ</t>
    </rPh>
    <rPh sb="41" eb="42">
      <t>カマ</t>
    </rPh>
    <phoneticPr fontId="1"/>
  </si>
  <si>
    <t>洗濯機⑤</t>
    <rPh sb="0" eb="3">
      <t>センタクキ</t>
    </rPh>
    <phoneticPr fontId="1"/>
  </si>
  <si>
    <t>洗濯機⑥</t>
    <rPh sb="0" eb="3">
      <t>センタクキ</t>
    </rPh>
    <phoneticPr fontId="1"/>
  </si>
  <si>
    <r>
      <t>q</t>
    </r>
    <r>
      <rPr>
        <vertAlign val="subscript"/>
        <sz val="10"/>
        <rFont val="ＭＳ Ｐゴシック"/>
        <family val="3"/>
        <charset val="128"/>
      </rPr>
      <t xml:space="preserve"> ５</t>
    </r>
    <r>
      <rPr>
        <sz val="10"/>
        <rFont val="ＭＳ Ｐゴシック"/>
        <family val="3"/>
        <charset val="128"/>
      </rPr>
      <t xml:space="preserve"> =</t>
    </r>
    <phoneticPr fontId="1"/>
  </si>
  <si>
    <r>
      <t>n</t>
    </r>
    <r>
      <rPr>
        <vertAlign val="subscript"/>
        <sz val="10"/>
        <rFont val="ＭＳ Ｐゴシック"/>
        <family val="3"/>
        <charset val="128"/>
      </rPr>
      <t xml:space="preserve"> ５</t>
    </r>
    <r>
      <rPr>
        <sz val="10"/>
        <rFont val="ＭＳ Ｐゴシック"/>
        <family val="3"/>
        <charset val="128"/>
      </rPr>
      <t xml:space="preserve"> =</t>
    </r>
    <phoneticPr fontId="1"/>
  </si>
  <si>
    <r>
      <t>q</t>
    </r>
    <r>
      <rPr>
        <vertAlign val="subscript"/>
        <sz val="10"/>
        <rFont val="ＭＳ Ｐゴシック"/>
        <family val="3"/>
        <charset val="128"/>
      </rPr>
      <t xml:space="preserve"> ６</t>
    </r>
    <r>
      <rPr>
        <sz val="10"/>
        <rFont val="ＭＳ Ｐゴシック"/>
        <family val="3"/>
        <charset val="128"/>
      </rPr>
      <t xml:space="preserve"> =</t>
    </r>
    <phoneticPr fontId="1"/>
  </si>
  <si>
    <r>
      <t>n</t>
    </r>
    <r>
      <rPr>
        <vertAlign val="subscript"/>
        <sz val="10"/>
        <rFont val="ＭＳ Ｐゴシック"/>
        <family val="3"/>
        <charset val="128"/>
      </rPr>
      <t xml:space="preserve"> ６</t>
    </r>
    <r>
      <rPr>
        <sz val="10"/>
        <rFont val="ＭＳ Ｐゴシック"/>
        <family val="3"/>
        <charset val="128"/>
      </rPr>
      <t xml:space="preserve"> =</t>
    </r>
    <phoneticPr fontId="1"/>
  </si>
  <si>
    <t>　洗濯機⑤</t>
    <rPh sb="1" eb="4">
      <t>センタクキ</t>
    </rPh>
    <phoneticPr fontId="1"/>
  </si>
  <si>
    <t>　洗濯機⑥</t>
    <rPh sb="1" eb="4">
      <t>センタクキ</t>
    </rPh>
    <phoneticPr fontId="1"/>
  </si>
  <si>
    <t>器具数</t>
    <rPh sb="0" eb="2">
      <t>キグ</t>
    </rPh>
    <rPh sb="2" eb="3">
      <t>スウ</t>
    </rPh>
    <phoneticPr fontId="1"/>
  </si>
  <si>
    <t>同時使用率</t>
    <rPh sb="0" eb="2">
      <t>ドウジ</t>
    </rPh>
    <rPh sb="2" eb="5">
      <t>シヨウリツ</t>
    </rPh>
    <phoneticPr fontId="1"/>
  </si>
  <si>
    <t>ただし当社の算定ソフトでは、器具数１～１０までは0.5単位で自動入力されるため、器具数７の場合は同時使用率０．６として算出しています。</t>
    <rPh sb="3" eb="5">
      <t>トウシャ</t>
    </rPh>
    <rPh sb="6" eb="8">
      <t>サンテイ</t>
    </rPh>
    <rPh sb="14" eb="16">
      <t>キグ</t>
    </rPh>
    <rPh sb="16" eb="17">
      <t>スウ</t>
    </rPh>
    <rPh sb="27" eb="29">
      <t>タンイ</t>
    </rPh>
    <rPh sb="30" eb="32">
      <t>ジドウ</t>
    </rPh>
    <rPh sb="32" eb="34">
      <t>ニュウリョク</t>
    </rPh>
    <rPh sb="40" eb="42">
      <t>キグ</t>
    </rPh>
    <rPh sb="42" eb="43">
      <t>スウ</t>
    </rPh>
    <rPh sb="45" eb="47">
      <t>バアイ</t>
    </rPh>
    <rPh sb="48" eb="50">
      <t>ドウジ</t>
    </rPh>
    <rPh sb="50" eb="53">
      <t>シヨウリツ</t>
    </rPh>
    <rPh sb="59" eb="61">
      <t>サンシュツ</t>
    </rPh>
    <phoneticPr fontId="1"/>
  </si>
  <si>
    <t>SHASE-S209には『表に示されていない中間の値は、比例分布によって求める』とあるので、詳細器具数は2点間の近似直線の傾きを求めて計算しました。</t>
    <rPh sb="13" eb="14">
      <t>ヒョウ</t>
    </rPh>
    <rPh sb="15" eb="16">
      <t>シメ</t>
    </rPh>
    <rPh sb="22" eb="24">
      <t>チュウカン</t>
    </rPh>
    <rPh sb="25" eb="26">
      <t>アタイ</t>
    </rPh>
    <rPh sb="28" eb="30">
      <t>ヒレイ</t>
    </rPh>
    <rPh sb="30" eb="32">
      <t>ブンプ</t>
    </rPh>
    <rPh sb="36" eb="37">
      <t>モト</t>
    </rPh>
    <rPh sb="46" eb="48">
      <t>ショウサイ</t>
    </rPh>
    <rPh sb="48" eb="50">
      <t>キグ</t>
    </rPh>
    <rPh sb="50" eb="51">
      <t>スウ</t>
    </rPh>
    <rPh sb="53" eb="55">
      <t>テンカン</t>
    </rPh>
    <rPh sb="56" eb="58">
      <t>キンジ</t>
    </rPh>
    <rPh sb="58" eb="60">
      <t>チョクセン</t>
    </rPh>
    <rPh sb="61" eb="62">
      <t>カタム</t>
    </rPh>
    <rPh sb="64" eb="65">
      <t>モト</t>
    </rPh>
    <rPh sb="67" eb="69">
      <t>ケイサン</t>
    </rPh>
    <phoneticPr fontId="1"/>
  </si>
  <si>
    <t>GT-N400Pランドリー</t>
    <phoneticPr fontId="1"/>
  </si>
  <si>
    <t>GT-N320Pランドリー</t>
    <phoneticPr fontId="1"/>
  </si>
  <si>
    <t>改訂日：2023/7/21 V.2.1</t>
    <rPh sb="0" eb="2">
      <t>カイテイ</t>
    </rPh>
    <rPh sb="2" eb="3">
      <t>ビ</t>
    </rPh>
    <phoneticPr fontId="1"/>
  </si>
  <si>
    <t>青文字　2021.9.7改訂　許容流入流量に変更
赤文字　2025.4.1改訂　GT-B37～75切替</t>
    <rPh sb="0" eb="3">
      <t>アオモジ</t>
    </rPh>
    <rPh sb="12" eb="14">
      <t>カイテイ</t>
    </rPh>
    <rPh sb="15" eb="17">
      <t>キョヨウ</t>
    </rPh>
    <rPh sb="17" eb="21">
      <t>リュウニュウリュウリョウ</t>
    </rPh>
    <rPh sb="22" eb="24">
      <t>ヘンコウ</t>
    </rPh>
    <rPh sb="25" eb="26">
      <t>アカ</t>
    </rPh>
    <rPh sb="26" eb="28">
      <t>モジ</t>
    </rPh>
    <rPh sb="37" eb="39">
      <t>カイテイ</t>
    </rPh>
    <rPh sb="49" eb="51">
      <t>キリカエ</t>
    </rPh>
    <phoneticPr fontId="1"/>
  </si>
  <si>
    <t>GT-B75Pランドリー</t>
    <phoneticPr fontId="1"/>
  </si>
  <si>
    <t>GT-N112Pランドリー</t>
    <phoneticPr fontId="1"/>
  </si>
  <si>
    <t>GT-N150Pランドリー</t>
    <phoneticPr fontId="1"/>
  </si>
  <si>
    <t>GT-N187Pランドリー</t>
    <phoneticPr fontId="1"/>
  </si>
  <si>
    <t>GT-N225Pランドリー</t>
    <phoneticPr fontId="1"/>
  </si>
  <si>
    <t>GT-N1125Pランドリー特注品</t>
    <rPh sb="14" eb="16">
      <t>トクチュウ</t>
    </rPh>
    <rPh sb="16" eb="17">
      <t>ヒン</t>
    </rPh>
    <phoneticPr fontId="1"/>
  </si>
  <si>
    <t>GT-N750Pランドリー特注品</t>
    <phoneticPr fontId="1"/>
  </si>
  <si>
    <t>GT-N562Pランドリー特注品</t>
    <phoneticPr fontId="1"/>
  </si>
  <si>
    <t>GT-Bシリーズへ切替</t>
    <rPh sb="9" eb="11">
      <t>キリカエ</t>
    </rPh>
    <phoneticPr fontId="1"/>
  </si>
  <si>
    <t>ver.2.2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</si>
</sst>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;[Red]0.0"/>
    <numFmt numFmtId="178" formatCode="yyyy&quot;年&quot;m&quot;月&quot;d&quot;日&quot;;@"/>
    <numFmt numFmtId="179" formatCode="0.0_);[Red]\(0.0\)"/>
    <numFmt numFmtId="180" formatCode="0_ "/>
    <numFmt numFmtId="181" formatCode="0.0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indexed="12"/>
      <name val="ＭＳ Ｐゴシック"/>
      <family val="3"/>
    </font>
    <font>
      <vertAlign val="subscript"/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7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0" fillId="2" borderId="0" xfId="0" applyFill="1"/>
    <xf numFmtId="0" fontId="2" fillId="2" borderId="0" xfId="0" applyFont="1" applyFill="1" applyBorder="1" applyProtection="1"/>
    <xf numFmtId="0" fontId="2" fillId="0" borderId="0" xfId="0" applyFont="1" applyBorder="1"/>
    <xf numFmtId="0" fontId="5" fillId="0" borderId="0" xfId="0" applyFont="1" applyBorder="1"/>
    <xf numFmtId="0" fontId="2" fillId="0" borderId="0" xfId="0" applyNumberFormat="1" applyFont="1"/>
    <xf numFmtId="0" fontId="0" fillId="0" borderId="0" xfId="0" applyAlignment="1">
      <alignment vertical="center"/>
    </xf>
    <xf numFmtId="0" fontId="4" fillId="0" borderId="0" xfId="0" applyFont="1" applyBorder="1"/>
    <xf numFmtId="0" fontId="0" fillId="5" borderId="5" xfId="0" applyFill="1" applyBorder="1" applyAlignment="1">
      <alignment vertical="center"/>
    </xf>
    <xf numFmtId="0" fontId="0" fillId="2" borderId="0" xfId="0" applyFill="1" applyBorder="1"/>
    <xf numFmtId="176" fontId="0" fillId="5" borderId="5" xfId="0" applyNumberFormat="1" applyFill="1" applyBorder="1" applyAlignment="1">
      <alignment vertical="center"/>
    </xf>
    <xf numFmtId="176" fontId="0" fillId="0" borderId="0" xfId="0" applyNumberFormat="1" applyAlignment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6" borderId="0" xfId="0" applyFont="1" applyFill="1" applyProtection="1"/>
    <xf numFmtId="0" fontId="2" fillId="6" borderId="0" xfId="0" applyFont="1" applyFill="1" applyBorder="1" applyProtection="1"/>
    <xf numFmtId="0" fontId="6" fillId="3" borderId="6" xfId="0" applyFont="1" applyFill="1" applyBorder="1" applyProtection="1"/>
    <xf numFmtId="0" fontId="4" fillId="6" borderId="1" xfId="0" applyFont="1" applyFill="1" applyBorder="1" applyAlignment="1" applyProtection="1">
      <alignment vertical="top"/>
    </xf>
    <xf numFmtId="0" fontId="4" fillId="6" borderId="0" xfId="0" applyFont="1" applyFill="1" applyBorder="1" applyAlignment="1" applyProtection="1">
      <alignment vertical="top"/>
    </xf>
    <xf numFmtId="0" fontId="4" fillId="6" borderId="1" xfId="0" applyFont="1" applyFill="1" applyBorder="1" applyProtection="1"/>
    <xf numFmtId="0" fontId="4" fillId="6" borderId="0" xfId="0" applyFont="1" applyFill="1" applyBorder="1" applyProtection="1"/>
    <xf numFmtId="0" fontId="4" fillId="6" borderId="0" xfId="0" applyFont="1" applyFill="1" applyBorder="1"/>
    <xf numFmtId="0" fontId="4" fillId="6" borderId="0" xfId="0" applyFont="1" applyFill="1" applyBorder="1" applyAlignment="1" applyProtection="1"/>
    <xf numFmtId="0" fontId="4" fillId="6" borderId="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horizontal="right" vertical="center"/>
    </xf>
    <xf numFmtId="0" fontId="4" fillId="6" borderId="4" xfId="0" applyFont="1" applyFill="1" applyBorder="1" applyProtection="1"/>
    <xf numFmtId="0" fontId="4" fillId="6" borderId="2" xfId="0" applyFont="1" applyFill="1" applyBorder="1"/>
    <xf numFmtId="0" fontId="4" fillId="6" borderId="0" xfId="0" applyFont="1" applyFill="1" applyBorder="1" applyAlignment="1" applyProtection="1">
      <alignment horizontal="left" vertical="center"/>
    </xf>
    <xf numFmtId="0" fontId="4" fillId="6" borderId="0" xfId="0" applyFont="1" applyFill="1" applyBorder="1" applyAlignment="1" applyProtection="1">
      <alignment horizontal="center"/>
    </xf>
    <xf numFmtId="177" fontId="4" fillId="6" borderId="0" xfId="0" applyNumberFormat="1" applyFont="1" applyFill="1" applyBorder="1" applyAlignment="1" applyProtection="1">
      <alignment horizontal="right"/>
    </xf>
    <xf numFmtId="0" fontId="4" fillId="6" borderId="0" xfId="0" applyFont="1" applyFill="1" applyBorder="1" applyAlignment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0" xfId="0" applyFont="1" applyFill="1" applyBorder="1" applyAlignment="1"/>
    <xf numFmtId="0" fontId="0" fillId="6" borderId="0" xfId="0" applyFill="1" applyBorder="1" applyAlignment="1" applyProtection="1">
      <alignment horizontal="right"/>
    </xf>
    <xf numFmtId="0" fontId="0" fillId="0" borderId="0" xfId="0" applyAlignment="1">
      <alignment horizontal="center" vertical="center"/>
    </xf>
    <xf numFmtId="176" fontId="0" fillId="5" borderId="5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4" fillId="6" borderId="0" xfId="0" applyFont="1" applyFill="1" applyBorder="1" applyAlignment="1" applyProtection="1">
      <alignment horizontal="left"/>
    </xf>
    <xf numFmtId="0" fontId="7" fillId="6" borderId="0" xfId="0" applyFont="1" applyFill="1" applyBorder="1" applyAlignment="1">
      <alignment horizontal="right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 applyProtection="1">
      <alignment horizontal="left" vertical="center" indent="1"/>
    </xf>
    <xf numFmtId="0" fontId="0" fillId="6" borderId="2" xfId="0" applyFill="1" applyBorder="1" applyAlignment="1" applyProtection="1"/>
    <xf numFmtId="0" fontId="4" fillId="6" borderId="13" xfId="0" applyFont="1" applyFill="1" applyBorder="1"/>
    <xf numFmtId="0" fontId="4" fillId="6" borderId="13" xfId="0" applyFont="1" applyFill="1" applyBorder="1" applyAlignment="1">
      <alignment vertical="center"/>
    </xf>
    <xf numFmtId="0" fontId="4" fillId="6" borderId="13" xfId="0" applyFont="1" applyFill="1" applyBorder="1" applyAlignment="1" applyProtection="1">
      <alignment vertical="center"/>
    </xf>
    <xf numFmtId="0" fontId="4" fillId="6" borderId="13" xfId="0" applyFont="1" applyFill="1" applyBorder="1" applyProtection="1"/>
    <xf numFmtId="0" fontId="4" fillId="6" borderId="12" xfId="0" applyFont="1" applyFill="1" applyBorder="1" applyProtection="1"/>
    <xf numFmtId="0" fontId="0" fillId="0" borderId="14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37" fontId="16" fillId="0" borderId="14" xfId="0" applyNumberFormat="1" applyFont="1" applyBorder="1" applyAlignment="1" applyProtection="1">
      <alignment horizontal="center"/>
    </xf>
    <xf numFmtId="0" fontId="0" fillId="0" borderId="0" xfId="0" applyFont="1"/>
    <xf numFmtId="0" fontId="0" fillId="0" borderId="11" xfId="0" applyFont="1" applyBorder="1" applyAlignment="1">
      <alignment horizontal="center"/>
    </xf>
    <xf numFmtId="0" fontId="0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 shrinkToFit="1"/>
    </xf>
    <xf numFmtId="0" fontId="4" fillId="6" borderId="2" xfId="0" applyFont="1" applyFill="1" applyBorder="1" applyAlignment="1" applyProtection="1">
      <alignment shrinkToFit="1"/>
    </xf>
    <xf numFmtId="0" fontId="4" fillId="6" borderId="2" xfId="0" applyFont="1" applyFill="1" applyBorder="1" applyAlignment="1" applyProtection="1"/>
    <xf numFmtId="0" fontId="4" fillId="6" borderId="0" xfId="0" applyFont="1" applyFill="1" applyBorder="1" applyAlignment="1" applyProtection="1">
      <alignment horizontal="right" vertical="top"/>
    </xf>
    <xf numFmtId="0" fontId="4" fillId="6" borderId="0" xfId="0" applyFont="1" applyFill="1" applyBorder="1" applyAlignment="1">
      <alignment horizontal="right" vertical="center"/>
    </xf>
    <xf numFmtId="0" fontId="6" fillId="3" borderId="17" xfId="0" applyFont="1" applyFill="1" applyBorder="1" applyProtection="1"/>
    <xf numFmtId="0" fontId="4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/>
    <xf numFmtId="0" fontId="0" fillId="6" borderId="3" xfId="0" applyFill="1" applyBorder="1"/>
    <xf numFmtId="0" fontId="4" fillId="6" borderId="7" xfId="0" applyFont="1" applyFill="1" applyBorder="1" applyAlignment="1" applyProtection="1">
      <alignment vertical="center"/>
    </xf>
    <xf numFmtId="0" fontId="4" fillId="6" borderId="7" xfId="0" applyFont="1" applyFill="1" applyBorder="1"/>
    <xf numFmtId="0" fontId="4" fillId="6" borderId="7" xfId="0" applyFont="1" applyFill="1" applyBorder="1" applyAlignment="1" applyProtection="1">
      <alignment horizontal="left" vertical="center" indent="1"/>
    </xf>
    <xf numFmtId="0" fontId="4" fillId="6" borderId="7" xfId="0" applyFont="1" applyFill="1" applyBorder="1" applyAlignment="1" applyProtection="1">
      <alignment horizontal="left"/>
    </xf>
    <xf numFmtId="0" fontId="4" fillId="6" borderId="22" xfId="0" applyFont="1" applyFill="1" applyBorder="1" applyAlignment="1" applyProtection="1">
      <alignment vertical="top"/>
    </xf>
    <xf numFmtId="0" fontId="4" fillId="6" borderId="23" xfId="0" applyFont="1" applyFill="1" applyBorder="1" applyAlignment="1" applyProtection="1">
      <alignment vertical="top"/>
    </xf>
    <xf numFmtId="0" fontId="4" fillId="6" borderId="24" xfId="0" applyFont="1" applyFill="1" applyBorder="1" applyAlignment="1" applyProtection="1">
      <alignment vertical="top"/>
    </xf>
    <xf numFmtId="0" fontId="0" fillId="6" borderId="24" xfId="0" applyFill="1" applyBorder="1"/>
    <xf numFmtId="0" fontId="4" fillId="6" borderId="1" xfId="0" applyFont="1" applyFill="1" applyBorder="1" applyAlignment="1" applyProtection="1">
      <alignment horizontal="right" vertical="center" shrinkToFit="1"/>
    </xf>
    <xf numFmtId="0" fontId="4" fillId="6" borderId="0" xfId="0" applyFont="1" applyFill="1" applyBorder="1" applyAlignment="1" applyProtection="1">
      <alignment horizontal="right" vertical="center" shrinkToFit="1"/>
    </xf>
    <xf numFmtId="0" fontId="4" fillId="6" borderId="24" xfId="0" applyFont="1" applyFill="1" applyBorder="1"/>
    <xf numFmtId="0" fontId="4" fillId="6" borderId="24" xfId="0" applyFont="1" applyFill="1" applyBorder="1" applyAlignment="1" applyProtection="1">
      <alignment horizontal="right" vertical="center"/>
    </xf>
    <xf numFmtId="0" fontId="4" fillId="6" borderId="25" xfId="0" applyFont="1" applyFill="1" applyBorder="1"/>
    <xf numFmtId="0" fontId="4" fillId="6" borderId="18" xfId="0" applyFont="1" applyFill="1" applyBorder="1"/>
    <xf numFmtId="0" fontId="4" fillId="6" borderId="18" xfId="0" applyFont="1" applyFill="1" applyBorder="1" applyAlignment="1" applyProtection="1">
      <alignment vertical="top"/>
    </xf>
    <xf numFmtId="0" fontId="4" fillId="6" borderId="18" xfId="0" applyFont="1" applyFill="1" applyBorder="1" applyAlignment="1" applyProtection="1">
      <alignment horizontal="left" vertical="center"/>
    </xf>
    <xf numFmtId="0" fontId="4" fillId="6" borderId="0" xfId="0" applyFont="1" applyFill="1" applyBorder="1" applyAlignment="1" applyProtection="1">
      <alignment horizontal="left" vertical="center" textRotation="255"/>
    </xf>
    <xf numFmtId="0" fontId="4" fillId="6" borderId="26" xfId="0" applyFont="1" applyFill="1" applyBorder="1" applyAlignment="1" applyProtection="1">
      <alignment horizontal="right" vertical="center"/>
    </xf>
    <xf numFmtId="0" fontId="4" fillId="6" borderId="18" xfId="0" applyFont="1" applyFill="1" applyBorder="1" applyAlignment="1" applyProtection="1">
      <alignment horizontal="right" vertical="center"/>
    </xf>
    <xf numFmtId="0" fontId="4" fillId="6" borderId="18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0" fontId="4" fillId="6" borderId="0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181" fontId="2" fillId="2" borderId="0" xfId="0" applyNumberFormat="1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27" xfId="0" applyFont="1" applyFill="1" applyBorder="1" applyProtection="1"/>
    <xf numFmtId="0" fontId="4" fillId="6" borderId="22" xfId="0" applyFont="1" applyFill="1" applyBorder="1"/>
    <xf numFmtId="0" fontId="4" fillId="6" borderId="23" xfId="0" applyFont="1" applyFill="1" applyBorder="1"/>
    <xf numFmtId="0" fontId="4" fillId="6" borderId="22" xfId="0" applyFont="1" applyFill="1" applyBorder="1" applyProtection="1"/>
    <xf numFmtId="0" fontId="4" fillId="6" borderId="22" xfId="0" applyFont="1" applyFill="1" applyBorder="1" applyAlignment="1" applyProtection="1">
      <alignment horizontal="right"/>
    </xf>
    <xf numFmtId="0" fontId="4" fillId="6" borderId="13" xfId="0" applyFont="1" applyFill="1" applyBorder="1" applyAlignment="1" applyProtection="1">
      <alignment horizontal="left" vertical="center" indent="1"/>
    </xf>
    <xf numFmtId="0" fontId="4" fillId="6" borderId="13" xfId="0" applyFont="1" applyFill="1" applyBorder="1" applyAlignment="1">
      <alignment horizontal="right"/>
    </xf>
    <xf numFmtId="176" fontId="4" fillId="6" borderId="13" xfId="0" applyNumberFormat="1" applyFont="1" applyFill="1" applyBorder="1" applyAlignment="1" applyProtection="1">
      <alignment horizontal="left"/>
    </xf>
    <xf numFmtId="0" fontId="4" fillId="6" borderId="13" xfId="0" applyFont="1" applyFill="1" applyBorder="1" applyAlignment="1" applyProtection="1"/>
    <xf numFmtId="0" fontId="4" fillId="6" borderId="28" xfId="0" applyFont="1" applyFill="1" applyBorder="1" applyAlignment="1" applyProtection="1">
      <alignment vertical="center"/>
    </xf>
    <xf numFmtId="0" fontId="4" fillId="6" borderId="28" xfId="0" applyFont="1" applyFill="1" applyBorder="1" applyAlignment="1" applyProtection="1">
      <alignment horizontal="right"/>
    </xf>
    <xf numFmtId="0" fontId="4" fillId="6" borderId="29" xfId="0" applyFont="1" applyFill="1" applyBorder="1"/>
    <xf numFmtId="0" fontId="4" fillId="6" borderId="1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/>
    </xf>
    <xf numFmtId="0" fontId="4" fillId="6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176" fontId="4" fillId="6" borderId="0" xfId="0" applyNumberFormat="1" applyFont="1" applyFill="1" applyBorder="1" applyAlignment="1" applyProtection="1">
      <alignment horizontal="left" vertical="center"/>
    </xf>
    <xf numFmtId="0" fontId="4" fillId="6" borderId="28" xfId="0" applyFont="1" applyFill="1" applyBorder="1" applyAlignment="1" applyProtection="1">
      <alignment horizontal="right" vertical="center"/>
    </xf>
    <xf numFmtId="0" fontId="0" fillId="6" borderId="33" xfId="0" applyFill="1" applyBorder="1"/>
    <xf numFmtId="0" fontId="0" fillId="0" borderId="0" xfId="0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80" fontId="0" fillId="0" borderId="0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176" fontId="0" fillId="5" borderId="14" xfId="0" applyNumberFormat="1" applyFill="1" applyBorder="1" applyAlignment="1">
      <alignment vertical="center"/>
    </xf>
    <xf numFmtId="0" fontId="0" fillId="7" borderId="14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6" borderId="3" xfId="0" applyFont="1" applyFill="1" applyBorder="1"/>
    <xf numFmtId="0" fontId="17" fillId="6" borderId="0" xfId="0" applyFont="1" applyFill="1" applyAlignment="1" applyProtection="1">
      <alignment vertical="center" shrinkToFit="1"/>
    </xf>
    <xf numFmtId="0" fontId="17" fillId="6" borderId="2" xfId="0" applyFont="1" applyFill="1" applyBorder="1" applyAlignment="1" applyProtection="1">
      <alignment vertical="center" shrinkToFit="1"/>
    </xf>
    <xf numFmtId="0" fontId="0" fillId="6" borderId="0" xfId="0" applyFill="1" applyBorder="1" applyAlignment="1" applyProtection="1"/>
    <xf numFmtId="0" fontId="4" fillId="6" borderId="0" xfId="0" applyFont="1" applyFill="1" applyBorder="1" applyAlignment="1" applyProtection="1">
      <alignment shrinkToFit="1"/>
    </xf>
    <xf numFmtId="0" fontId="4" fillId="6" borderId="0" xfId="0" applyFont="1" applyFill="1" applyBorder="1" applyAlignment="1">
      <alignment horizontal="center" vertical="center"/>
    </xf>
    <xf numFmtId="179" fontId="4" fillId="6" borderId="0" xfId="0" applyNumberFormat="1" applyFont="1" applyFill="1" applyBorder="1" applyAlignment="1" applyProtection="1">
      <alignment horizontal="center" vertical="center"/>
    </xf>
    <xf numFmtId="179" fontId="0" fillId="6" borderId="0" xfId="0" applyNumberFormat="1" applyFill="1" applyBorder="1" applyAlignment="1">
      <alignment horizontal="center"/>
    </xf>
    <xf numFmtId="0" fontId="4" fillId="6" borderId="39" xfId="0" applyFont="1" applyFill="1" applyBorder="1" applyProtection="1"/>
    <xf numFmtId="0" fontId="4" fillId="6" borderId="28" xfId="0" applyFont="1" applyFill="1" applyBorder="1"/>
    <xf numFmtId="0" fontId="4" fillId="6" borderId="40" xfId="0" applyFont="1" applyFill="1" applyBorder="1"/>
    <xf numFmtId="0" fontId="4" fillId="6" borderId="28" xfId="0" applyFont="1" applyFill="1" applyBorder="1" applyAlignment="1" applyProtection="1"/>
    <xf numFmtId="0" fontId="4" fillId="6" borderId="28" xfId="0" applyFont="1" applyFill="1" applyBorder="1" applyProtection="1"/>
    <xf numFmtId="0" fontId="4" fillId="6" borderId="28" xfId="0" applyFont="1" applyFill="1" applyBorder="1" applyAlignment="1">
      <alignment vertical="center"/>
    </xf>
    <xf numFmtId="0" fontId="4" fillId="6" borderId="44" xfId="0" applyFont="1" applyFill="1" applyBorder="1" applyAlignment="1" applyProtection="1">
      <alignment shrinkToFit="1"/>
    </xf>
    <xf numFmtId="180" fontId="4" fillId="6" borderId="0" xfId="0" applyNumberFormat="1" applyFont="1" applyFill="1" applyBorder="1" applyAlignment="1" applyProtection="1">
      <alignment horizontal="left" shrinkToFit="1"/>
    </xf>
    <xf numFmtId="0" fontId="4" fillId="6" borderId="3" xfId="0" applyFont="1" applyFill="1" applyBorder="1" applyAlignment="1" applyProtection="1">
      <alignment horizontal="left" shrinkToFit="1"/>
    </xf>
    <xf numFmtId="0" fontId="2" fillId="2" borderId="0" xfId="0" applyFont="1" applyFill="1" applyAlignment="1" applyProtection="1">
      <alignment horizontal="center"/>
    </xf>
    <xf numFmtId="0" fontId="4" fillId="6" borderId="50" xfId="0" applyFont="1" applyFill="1" applyBorder="1" applyAlignment="1" applyProtection="1">
      <alignment vertical="center"/>
    </xf>
    <xf numFmtId="0" fontId="4" fillId="6" borderId="51" xfId="0" applyFont="1" applyFill="1" applyBorder="1" applyAlignment="1" applyProtection="1">
      <alignment vertical="top"/>
    </xf>
    <xf numFmtId="0" fontId="4" fillId="6" borderId="52" xfId="0" applyFont="1" applyFill="1" applyBorder="1" applyAlignment="1" applyProtection="1">
      <alignment vertical="top"/>
    </xf>
    <xf numFmtId="0" fontId="4" fillId="6" borderId="51" xfId="0" applyFont="1" applyFill="1" applyBorder="1" applyAlignment="1" applyProtection="1">
      <alignment vertical="center"/>
    </xf>
    <xf numFmtId="0" fontId="4" fillId="6" borderId="54" xfId="0" applyFont="1" applyFill="1" applyBorder="1" applyAlignment="1" applyProtection="1">
      <alignment vertical="top"/>
    </xf>
    <xf numFmtId="0" fontId="4" fillId="6" borderId="54" xfId="0" applyFont="1" applyFill="1" applyBorder="1" applyAlignment="1" applyProtection="1">
      <alignment horizontal="right" vertical="center"/>
    </xf>
    <xf numFmtId="0" fontId="4" fillId="6" borderId="54" xfId="0" applyFont="1" applyFill="1" applyBorder="1" applyAlignment="1" applyProtection="1">
      <alignment vertical="center"/>
    </xf>
    <xf numFmtId="0" fontId="4" fillId="6" borderId="54" xfId="0" applyFont="1" applyFill="1" applyBorder="1" applyAlignment="1" applyProtection="1">
      <alignment horizontal="right" vertical="center" shrinkToFit="1"/>
    </xf>
    <xf numFmtId="0" fontId="4" fillId="6" borderId="56" xfId="0" applyFont="1" applyFill="1" applyBorder="1" applyAlignment="1" applyProtection="1">
      <alignment vertical="top"/>
    </xf>
    <xf numFmtId="0" fontId="4" fillId="6" borderId="57" xfId="0" applyFont="1" applyFill="1" applyBorder="1" applyAlignment="1" applyProtection="1">
      <alignment horizontal="right" vertical="top"/>
    </xf>
    <xf numFmtId="0" fontId="4" fillId="6" borderId="57" xfId="0" applyFont="1" applyFill="1" applyBorder="1" applyAlignment="1" applyProtection="1">
      <alignment vertical="top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2" xfId="0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0" fillId="0" borderId="0" xfId="0" applyAlignment="1">
      <alignment horizontal="left"/>
    </xf>
    <xf numFmtId="0" fontId="18" fillId="5" borderId="5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6" borderId="41" xfId="0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0" fontId="4" fillId="6" borderId="31" xfId="0" applyFont="1" applyFill="1" applyBorder="1" applyAlignment="1">
      <alignment horizontal="center" vertical="center" shrinkToFit="1"/>
    </xf>
    <xf numFmtId="0" fontId="4" fillId="6" borderId="32" xfId="0" applyFont="1" applyFill="1" applyBorder="1" applyAlignment="1">
      <alignment horizontal="center" vertical="center" shrinkToFit="1"/>
    </xf>
    <xf numFmtId="0" fontId="0" fillId="6" borderId="42" xfId="0" applyFont="1" applyFill="1" applyBorder="1" applyAlignment="1">
      <alignment horizontal="center" vertical="center"/>
    </xf>
    <xf numFmtId="0" fontId="0" fillId="6" borderId="43" xfId="0" applyFont="1" applyFill="1" applyBorder="1" applyAlignment="1">
      <alignment horizontal="center" vertical="center"/>
    </xf>
    <xf numFmtId="0" fontId="0" fillId="6" borderId="37" xfId="0" applyFont="1" applyFill="1" applyBorder="1" applyAlignment="1" applyProtection="1">
      <alignment horizontal="left" vertical="center"/>
      <protection locked="0"/>
    </xf>
    <xf numFmtId="0" fontId="0" fillId="6" borderId="38" xfId="0" applyFont="1" applyFill="1" applyBorder="1" applyAlignment="1" applyProtection="1">
      <alignment horizontal="left" vertical="center"/>
      <protection locked="0"/>
    </xf>
    <xf numFmtId="180" fontId="4" fillId="6" borderId="14" xfId="0" applyNumberFormat="1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180" fontId="4" fillId="6" borderId="17" xfId="0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left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35" xfId="0" applyFont="1" applyFill="1" applyBorder="1" applyAlignment="1" applyProtection="1">
      <alignment vertical="center"/>
    </xf>
    <xf numFmtId="0" fontId="4" fillId="6" borderId="36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horizontal="center" vertical="top"/>
    </xf>
    <xf numFmtId="180" fontId="4" fillId="6" borderId="0" xfId="0" applyNumberFormat="1" applyFont="1" applyFill="1" applyBorder="1" applyAlignment="1" applyProtection="1">
      <alignment horizontal="left" shrinkToFit="1"/>
    </xf>
    <xf numFmtId="0" fontId="4" fillId="6" borderId="3" xfId="0" applyFont="1" applyFill="1" applyBorder="1" applyAlignment="1" applyProtection="1">
      <alignment horizontal="left" shrinkToFit="1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/>
    </xf>
    <xf numFmtId="0" fontId="6" fillId="3" borderId="17" xfId="0" applyFont="1" applyFill="1" applyBorder="1" applyAlignment="1" applyProtection="1">
      <alignment horizontal="center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left" shrinkToFit="1"/>
      <protection locked="0"/>
    </xf>
    <xf numFmtId="0" fontId="17" fillId="6" borderId="0" xfId="0" applyFont="1" applyFill="1" applyAlignment="1" applyProtection="1">
      <alignment horizontal="left" vertical="center" shrinkToFit="1"/>
    </xf>
    <xf numFmtId="0" fontId="17" fillId="6" borderId="2" xfId="0" applyFont="1" applyFill="1" applyBorder="1" applyAlignment="1" applyProtection="1">
      <alignment horizontal="left" vertical="center" shrinkToFit="1"/>
    </xf>
    <xf numFmtId="0" fontId="4" fillId="6" borderId="11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left" vertical="center" shrinkToFit="1"/>
    </xf>
    <xf numFmtId="0" fontId="4" fillId="6" borderId="24" xfId="0" applyFont="1" applyFill="1" applyBorder="1" applyAlignment="1" applyProtection="1">
      <alignment horizontal="left" vertical="center" shrinkToFit="1"/>
    </xf>
    <xf numFmtId="178" fontId="4" fillId="6" borderId="0" xfId="0" applyNumberFormat="1" applyFont="1" applyFill="1" applyBorder="1" applyAlignment="1" applyProtection="1">
      <alignment horizontal="center" wrapText="1" shrinkToFit="1"/>
    </xf>
    <xf numFmtId="178" fontId="4" fillId="6" borderId="0" xfId="0" applyNumberFormat="1" applyFont="1" applyFill="1" applyBorder="1" applyAlignment="1" applyProtection="1">
      <alignment horizontal="center" shrinkToFit="1"/>
    </xf>
    <xf numFmtId="178" fontId="4" fillId="6" borderId="0" xfId="0" applyNumberFormat="1" applyFont="1" applyFill="1" applyBorder="1" applyAlignment="1" applyProtection="1">
      <alignment horizontal="center" vertical="top" shrinkToFit="1"/>
      <protection locked="0"/>
    </xf>
    <xf numFmtId="0" fontId="4" fillId="6" borderId="19" xfId="0" applyFont="1" applyFill="1" applyBorder="1" applyAlignment="1" applyProtection="1">
      <alignment horizontal="center" vertical="center"/>
    </xf>
    <xf numFmtId="0" fontId="4" fillId="6" borderId="20" xfId="0" applyFont="1" applyFill="1" applyBorder="1" applyAlignment="1" applyProtection="1">
      <alignment horizontal="center" vertical="center"/>
    </xf>
    <xf numFmtId="0" fontId="4" fillId="6" borderId="21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0" fillId="3" borderId="15" xfId="0" applyFont="1" applyFill="1" applyBorder="1" applyAlignment="1" applyProtection="1">
      <alignment horizontal="center" vertical="center"/>
    </xf>
    <xf numFmtId="0" fontId="0" fillId="3" borderId="16" xfId="0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4" fillId="6" borderId="45" xfId="0" applyFont="1" applyFill="1" applyBorder="1" applyAlignment="1" applyProtection="1">
      <alignment horizontal="center" vertical="center"/>
    </xf>
    <xf numFmtId="0" fontId="4" fillId="6" borderId="46" xfId="0" applyFont="1" applyFill="1" applyBorder="1" applyAlignment="1" applyProtection="1">
      <alignment horizontal="center" vertical="center"/>
    </xf>
    <xf numFmtId="0" fontId="4" fillId="6" borderId="47" xfId="0" applyFont="1" applyFill="1" applyBorder="1" applyAlignment="1" applyProtection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24" xfId="0" applyFont="1" applyFill="1" applyBorder="1" applyAlignment="1" applyProtection="1">
      <alignment horizontal="center" vertical="top"/>
    </xf>
    <xf numFmtId="180" fontId="4" fillId="6" borderId="15" xfId="0" applyNumberFormat="1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left" vertical="center" shrinkToFit="1"/>
    </xf>
    <xf numFmtId="0" fontId="2" fillId="2" borderId="0" xfId="0" applyFont="1" applyFill="1" applyAlignment="1" applyProtection="1">
      <alignment horizontal="center"/>
    </xf>
    <xf numFmtId="0" fontId="2" fillId="2" borderId="0" xfId="0" applyNumberFormat="1" applyFont="1" applyFill="1" applyAlignment="1" applyProtection="1">
      <alignment horizontal="left"/>
    </xf>
    <xf numFmtId="0" fontId="4" fillId="6" borderId="49" xfId="0" applyFont="1" applyFill="1" applyBorder="1" applyAlignment="1" applyProtection="1">
      <alignment horizontal="center" vertical="center"/>
    </xf>
    <xf numFmtId="179" fontId="4" fillId="6" borderId="34" xfId="0" applyNumberFormat="1" applyFont="1" applyFill="1" applyBorder="1" applyAlignment="1" applyProtection="1">
      <alignment horizontal="center" vertical="center"/>
    </xf>
    <xf numFmtId="179" fontId="0" fillId="6" borderId="35" xfId="0" applyNumberFormat="1" applyFill="1" applyBorder="1" applyAlignment="1">
      <alignment horizontal="center"/>
    </xf>
    <xf numFmtId="0" fontId="4" fillId="6" borderId="0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3" fillId="6" borderId="0" xfId="0" applyFont="1" applyFill="1" applyBorder="1" applyAlignment="1" applyProtection="1">
      <alignment horizontal="left" vertical="center"/>
    </xf>
    <xf numFmtId="0" fontId="3" fillId="6" borderId="24" xfId="0" applyFont="1" applyFill="1" applyBorder="1" applyAlignment="1" applyProtection="1">
      <alignment horizontal="left" vertical="center"/>
    </xf>
    <xf numFmtId="0" fontId="4" fillId="6" borderId="57" xfId="0" applyFont="1" applyFill="1" applyBorder="1" applyAlignment="1" applyProtection="1">
      <alignment horizontal="center" vertical="top"/>
    </xf>
    <xf numFmtId="0" fontId="4" fillId="6" borderId="58" xfId="0" applyFont="1" applyFill="1" applyBorder="1" applyAlignment="1" applyProtection="1">
      <alignment horizontal="center" vertical="top"/>
    </xf>
    <xf numFmtId="0" fontId="4" fillId="6" borderId="60" xfId="0" applyFont="1" applyFill="1" applyBorder="1" applyAlignment="1" applyProtection="1">
      <alignment horizontal="center" vertical="center"/>
    </xf>
    <xf numFmtId="0" fontId="4" fillId="6" borderId="51" xfId="0" applyFont="1" applyFill="1" applyBorder="1" applyAlignment="1" applyProtection="1">
      <alignment horizontal="center" vertical="center"/>
    </xf>
    <xf numFmtId="0" fontId="4" fillId="6" borderId="53" xfId="0" applyFont="1" applyFill="1" applyBorder="1" applyAlignment="1" applyProtection="1">
      <alignment horizontal="center" vertical="center"/>
    </xf>
    <xf numFmtId="0" fontId="4" fillId="6" borderId="18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55" xfId="0" applyFont="1" applyFill="1" applyBorder="1" applyAlignment="1" applyProtection="1">
      <alignment horizontal="center" vertical="center"/>
    </xf>
    <xf numFmtId="0" fontId="4" fillId="6" borderId="61" xfId="0" applyFont="1" applyFill="1" applyBorder="1" applyAlignment="1" applyProtection="1">
      <alignment horizontal="center" vertical="center"/>
    </xf>
    <xf numFmtId="0" fontId="4" fillId="6" borderId="57" xfId="0" applyFont="1" applyFill="1" applyBorder="1" applyAlignment="1" applyProtection="1">
      <alignment horizontal="center" vertical="center"/>
    </xf>
    <xf numFmtId="0" fontId="4" fillId="6" borderId="59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/>
    </xf>
    <xf numFmtId="0" fontId="0" fillId="0" borderId="14" xfId="0" applyBorder="1" applyAlignment="1">
      <alignment horizontal="center" vertical="center"/>
    </xf>
    <xf numFmtId="176" fontId="0" fillId="4" borderId="8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4">
    <dxf>
      <font>
        <color auto="1"/>
      </font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同時使用率</a:t>
            </a:r>
          </a:p>
        </c:rich>
      </c:tx>
      <c:layout>
        <c:manualLayout>
          <c:xMode val="edge"/>
          <c:yMode val="edge"/>
          <c:x val="0.3968471128608923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データ!$B$22:$B$29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24</c:v>
                </c:pt>
                <c:pt idx="7">
                  <c:v>32</c:v>
                </c:pt>
              </c:numCache>
            </c:numRef>
          </c:xVal>
          <c:yVal>
            <c:numRef>
              <c:f>データ!$C$22:$C$29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0.7</c:v>
                </c:pt>
                <c:pt idx="3">
                  <c:v>0.55000000000000004</c:v>
                </c:pt>
                <c:pt idx="4">
                  <c:v>0.48</c:v>
                </c:pt>
                <c:pt idx="5">
                  <c:v>0.45</c:v>
                </c:pt>
                <c:pt idx="6">
                  <c:v>0.42</c:v>
                </c:pt>
                <c:pt idx="7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72-4086-84E4-09C78205B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143184"/>
        <c:axId val="407139656"/>
      </c:scatterChart>
      <c:valAx>
        <c:axId val="40714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器具数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7139656"/>
        <c:crosses val="autoZero"/>
        <c:crossBetween val="midCat"/>
        <c:majorUnit val="1"/>
      </c:valAx>
      <c:valAx>
        <c:axId val="407139656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同時使用率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71431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同時使用率</a:t>
            </a:r>
          </a:p>
        </c:rich>
      </c:tx>
      <c:layout>
        <c:manualLayout>
          <c:xMode val="edge"/>
          <c:yMode val="edge"/>
          <c:x val="0.3968471128608923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データ!$B$39:$B$40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xVal>
          <c:yVal>
            <c:numRef>
              <c:f>データ!$C$39:$C$40</c:f>
              <c:numCache>
                <c:formatCode>General</c:formatCode>
                <c:ptCount val="2"/>
                <c:pt idx="0">
                  <c:v>0.7</c:v>
                </c:pt>
                <c:pt idx="1">
                  <c:v>0.55000000000000004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8E-47FF-8419-F3F5269A6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142792"/>
        <c:axId val="407138088"/>
      </c:scatterChart>
      <c:valAx>
        <c:axId val="407142792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器具数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7138088"/>
        <c:crosses val="autoZero"/>
        <c:crossBetween val="midCat"/>
        <c:majorUnit val="1"/>
      </c:valAx>
      <c:valAx>
        <c:axId val="40713808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同時使用率</a:t>
                </a:r>
              </a:p>
            </c:rich>
          </c:tx>
          <c:layout>
            <c:manualLayout>
              <c:xMode val="edge"/>
              <c:yMode val="edge"/>
              <c:x val="0"/>
              <c:y val="0.35591073254593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7142792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47626</xdr:rowOff>
    </xdr:from>
    <xdr:to>
      <xdr:col>10</xdr:col>
      <xdr:colOff>157785</xdr:colOff>
      <xdr:row>2</xdr:row>
      <xdr:rowOff>41414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051" y="47626"/>
          <a:ext cx="3390900" cy="336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ランドリートラップの選定</a:t>
          </a:r>
          <a:endParaRPr lang="ja-JP" altLang="en-US" sz="16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14</xdr:row>
      <xdr:rowOff>225593</xdr:rowOff>
    </xdr:from>
    <xdr:to>
      <xdr:col>6</xdr:col>
      <xdr:colOff>132522</xdr:colOff>
      <xdr:row>16</xdr:row>
      <xdr:rowOff>235497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07332"/>
          <a:ext cx="2029239" cy="4902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298174</xdr:colOff>
      <xdr:row>18</xdr:row>
      <xdr:rowOff>19878</xdr:rowOff>
    </xdr:from>
    <xdr:to>
      <xdr:col>8</xdr:col>
      <xdr:colOff>521804</xdr:colOff>
      <xdr:row>33</xdr:row>
      <xdr:rowOff>29817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298174</xdr:colOff>
      <xdr:row>36</xdr:row>
      <xdr:rowOff>41412</xdr:rowOff>
    </xdr:from>
    <xdr:to>
      <xdr:col>8</xdr:col>
      <xdr:colOff>521804</xdr:colOff>
      <xdr:row>51</xdr:row>
      <xdr:rowOff>142460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853109</xdr:colOff>
      <xdr:row>42</xdr:row>
      <xdr:rowOff>41414</xdr:rowOff>
    </xdr:from>
    <xdr:to>
      <xdr:col>3</xdr:col>
      <xdr:colOff>215349</xdr:colOff>
      <xdr:row>50</xdr:row>
      <xdr:rowOff>33132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53109" y="7677979"/>
          <a:ext cx="2153479" cy="1408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傾き</a:t>
          </a:r>
          <a:r>
            <a:rPr kumimoji="1" lang="en-US" altLang="ja-JP" sz="1100"/>
            <a:t>A=-(0.7-0.55)/(8-4)</a:t>
          </a:r>
        </a:p>
        <a:p>
          <a:r>
            <a:rPr kumimoji="1" lang="en-US" altLang="ja-JP" sz="1100" baseline="0"/>
            <a:t>  </a:t>
          </a:r>
          <a:r>
            <a:rPr kumimoji="1" lang="ja-JP" altLang="en-US" sz="1100" baseline="0"/>
            <a:t>　　　</a:t>
          </a:r>
          <a:r>
            <a:rPr kumimoji="1" lang="en-US" altLang="ja-JP" sz="1100" baseline="0"/>
            <a:t>=-0.0375</a:t>
          </a:r>
        </a:p>
        <a:p>
          <a:endParaRPr kumimoji="1" lang="en-US" altLang="ja-JP" sz="1100" baseline="0"/>
        </a:p>
        <a:p>
          <a:r>
            <a:rPr kumimoji="1" lang="ja-JP" altLang="en-US" sz="1100" baseline="0"/>
            <a:t>器具数</a:t>
          </a:r>
          <a:r>
            <a:rPr kumimoji="1" lang="en-US" altLang="ja-JP" sz="1100" baseline="0"/>
            <a:t>6</a:t>
          </a:r>
          <a:r>
            <a:rPr kumimoji="1" lang="ja-JP" altLang="en-US" sz="1100" baseline="0"/>
            <a:t>の時の同時使用率</a:t>
          </a:r>
          <a:endParaRPr kumimoji="1" lang="en-US" altLang="ja-JP" sz="1100" baseline="0"/>
        </a:p>
        <a:p>
          <a:r>
            <a:rPr kumimoji="1" lang="ja-JP" altLang="en-US" sz="1100" baseline="0"/>
            <a:t>＝</a:t>
          </a:r>
          <a:r>
            <a:rPr kumimoji="1" lang="en-US" altLang="ja-JP" sz="1100" baseline="0"/>
            <a:t>0.7+</a:t>
          </a:r>
          <a:r>
            <a:rPr kumimoji="1" lang="ja-JP" altLang="en-US" sz="1100" baseline="0"/>
            <a:t>（</a:t>
          </a:r>
          <a:r>
            <a:rPr kumimoji="1" lang="en-US" altLang="ja-JP" sz="1100" baseline="0"/>
            <a:t>-0.0375×</a:t>
          </a:r>
          <a:r>
            <a:rPr kumimoji="1" lang="ja-JP" altLang="en-US" sz="1100" baseline="0"/>
            <a:t>（</a:t>
          </a:r>
          <a:r>
            <a:rPr kumimoji="1" lang="en-US" altLang="ja-JP" sz="1100" baseline="0"/>
            <a:t>7-4</a:t>
          </a:r>
          <a:r>
            <a:rPr kumimoji="1" lang="ja-JP" altLang="en-US" sz="1100" baseline="0"/>
            <a:t>））</a:t>
          </a:r>
          <a:br>
            <a:rPr kumimoji="1" lang="en-US" altLang="ja-JP" sz="1100" baseline="0"/>
          </a:br>
          <a:r>
            <a:rPr kumimoji="1" lang="ja-JP" altLang="en-US" sz="1100" baseline="0"/>
            <a:t>＝</a:t>
          </a:r>
          <a:r>
            <a:rPr kumimoji="1" lang="en-US" altLang="ja-JP" sz="1100" baseline="0"/>
            <a:t>0.5875 </a:t>
          </a:r>
          <a:r>
            <a:rPr kumimoji="1" lang="ja-JP" altLang="en-US" sz="1100" baseline="0"/>
            <a:t>≓</a:t>
          </a:r>
          <a:r>
            <a:rPr kumimoji="1" lang="en-US" altLang="ja-JP" sz="1100" baseline="0"/>
            <a:t>0.6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IV107"/>
  <sheetViews>
    <sheetView tabSelected="1" zoomScaleNormal="100" zoomScaleSheetLayoutView="100" workbookViewId="0">
      <selection activeCell="C26" sqref="C26:E26"/>
    </sheetView>
  </sheetViews>
  <sheetFormatPr defaultColWidth="10.625" defaultRowHeight="13.5" x14ac:dyDescent="0.15"/>
  <cols>
    <col min="1" max="1" width="2.625" style="5" customWidth="1"/>
    <col min="2" max="21" width="4.5" style="5" customWidth="1"/>
    <col min="22" max="22" width="1.75" style="5" customWidth="1"/>
    <col min="23" max="24" width="3.625" style="5" customWidth="1"/>
    <col min="25" max="25" width="7.625" style="5" customWidth="1"/>
    <col min="26" max="26" width="5.125" style="5" customWidth="1"/>
    <col min="27" max="32" width="12.625" style="5" customWidth="1"/>
    <col min="33" max="33" width="4.375" style="5" customWidth="1"/>
    <col min="34" max="35" width="3.625" style="5" customWidth="1"/>
    <col min="36" max="37" width="2.625" style="5" customWidth="1"/>
    <col min="38" max="56" width="3.625" style="5" customWidth="1"/>
    <col min="57" max="16384" width="10.625" style="5"/>
  </cols>
  <sheetData>
    <row r="3" spans="1:256" ht="24" customHeight="1" x14ac:dyDescent="0.15">
      <c r="A3" s="3"/>
      <c r="B3" s="3" t="s">
        <v>75</v>
      </c>
      <c r="C3" s="3"/>
      <c r="D3" s="3"/>
      <c r="E3" s="6"/>
      <c r="F3" s="3"/>
      <c r="G3" s="4"/>
      <c r="H3" s="4"/>
      <c r="I3" s="3"/>
      <c r="K3" s="3" t="s">
        <v>28</v>
      </c>
      <c r="L3" s="3"/>
      <c r="M3" s="3"/>
      <c r="N3" s="3"/>
      <c r="O3" s="3"/>
      <c r="P3" s="3"/>
      <c r="Q3" s="3"/>
      <c r="R3" s="3"/>
      <c r="S3" s="3" t="s">
        <v>31</v>
      </c>
      <c r="T3" s="3"/>
      <c r="U3" s="3"/>
      <c r="V3" s="3"/>
      <c r="W3" s="3"/>
      <c r="X3" s="3"/>
      <c r="Y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</row>
    <row r="4" spans="1:256" ht="18.75" customHeight="1" x14ac:dyDescent="0.15">
      <c r="A4" s="3"/>
      <c r="B4" s="210" t="s">
        <v>19</v>
      </c>
      <c r="C4" s="211"/>
      <c r="D4" s="211"/>
      <c r="E4" s="212"/>
      <c r="F4" s="213" t="s">
        <v>24</v>
      </c>
      <c r="G4" s="214"/>
      <c r="H4" s="215"/>
      <c r="K4" s="210" t="s">
        <v>20</v>
      </c>
      <c r="L4" s="211"/>
      <c r="M4" s="211"/>
      <c r="N4" s="212"/>
      <c r="O4" s="213" t="s">
        <v>24</v>
      </c>
      <c r="P4" s="214"/>
      <c r="Q4" s="215"/>
      <c r="S4" s="210" t="s">
        <v>20</v>
      </c>
      <c r="T4" s="211"/>
      <c r="U4" s="211"/>
      <c r="V4" s="212"/>
      <c r="W4" s="213" t="s">
        <v>24</v>
      </c>
      <c r="X4" s="214"/>
      <c r="Y4" s="215"/>
      <c r="AB4" s="251" t="s">
        <v>23</v>
      </c>
      <c r="AC4" s="251"/>
      <c r="AD4" s="251"/>
      <c r="AE4" s="251"/>
      <c r="AF4" s="251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</row>
    <row r="5" spans="1:256" ht="30" customHeight="1" x14ac:dyDescent="0.15">
      <c r="A5" s="3"/>
      <c r="B5" s="193"/>
      <c r="C5" s="194"/>
      <c r="D5" s="195" t="s">
        <v>18</v>
      </c>
      <c r="E5" s="196"/>
      <c r="F5" s="193"/>
      <c r="G5" s="194"/>
      <c r="H5" s="19" t="s">
        <v>27</v>
      </c>
      <c r="K5" s="193"/>
      <c r="L5" s="194"/>
      <c r="M5" s="195" t="s">
        <v>18</v>
      </c>
      <c r="N5" s="196"/>
      <c r="O5" s="193"/>
      <c r="P5" s="194"/>
      <c r="Q5" s="19" t="s">
        <v>27</v>
      </c>
      <c r="S5" s="193"/>
      <c r="T5" s="194"/>
      <c r="U5" s="195" t="s">
        <v>18</v>
      </c>
      <c r="V5" s="196"/>
      <c r="W5" s="193"/>
      <c r="X5" s="194"/>
      <c r="Y5" s="19" t="s">
        <v>27</v>
      </c>
      <c r="AB5" s="252">
        <f>W5+O5+W11+O11+F11+F5</f>
        <v>0</v>
      </c>
      <c r="AC5" s="252"/>
      <c r="AD5" s="252"/>
      <c r="AE5" s="252"/>
      <c r="AF5" s="252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  <row r="6" spans="1:256" ht="14.25" x14ac:dyDescent="0.15">
      <c r="A6" s="3"/>
      <c r="B6" s="114" t="s">
        <v>65</v>
      </c>
      <c r="C6" s="13"/>
      <c r="D6" s="3"/>
      <c r="E6" s="3"/>
      <c r="F6" s="3"/>
      <c r="G6" s="16"/>
      <c r="H6" s="3"/>
      <c r="I6" s="3"/>
      <c r="J6" s="3"/>
      <c r="K6" s="3"/>
      <c r="L6" s="3" t="s">
        <v>66</v>
      </c>
      <c r="M6" s="3"/>
      <c r="N6" s="3"/>
      <c r="O6" s="3"/>
      <c r="P6" s="3"/>
      <c r="Q6" s="3"/>
      <c r="R6" s="3"/>
      <c r="S6" s="3"/>
      <c r="T6" s="3" t="s">
        <v>66</v>
      </c>
      <c r="U6" s="3"/>
      <c r="V6" s="3"/>
      <c r="W6" s="3"/>
      <c r="X6" s="3"/>
      <c r="Y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</row>
    <row r="7" spans="1:256" ht="18" customHeight="1" x14ac:dyDescent="0.15">
      <c r="A7" s="3"/>
      <c r="B7" s="114" t="s">
        <v>79</v>
      </c>
      <c r="C7" s="65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3"/>
      <c r="S7" s="64"/>
      <c r="T7" s="64"/>
      <c r="U7" s="64"/>
      <c r="V7" s="64"/>
      <c r="W7" s="64"/>
      <c r="X7" s="64"/>
      <c r="Y7" s="64"/>
      <c r="Z7" s="3"/>
      <c r="AA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</row>
    <row r="8" spans="1:256" ht="18" customHeight="1" x14ac:dyDescent="0.15">
      <c r="A8" s="3"/>
      <c r="B8" s="114"/>
      <c r="C8" s="65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3"/>
      <c r="S8" s="64"/>
      <c r="T8" s="64"/>
      <c r="U8" s="64"/>
      <c r="V8" s="64"/>
      <c r="W8" s="64"/>
      <c r="X8" s="64"/>
      <c r="Y8" s="64"/>
      <c r="Z8" s="3"/>
      <c r="AA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</row>
    <row r="9" spans="1:256" ht="21.75" customHeight="1" x14ac:dyDescent="0.15">
      <c r="A9" s="3"/>
      <c r="B9" s="3" t="s">
        <v>32</v>
      </c>
      <c r="D9" s="3"/>
      <c r="E9" s="3"/>
      <c r="F9" s="3"/>
      <c r="G9" s="3"/>
      <c r="K9" s="3" t="s">
        <v>93</v>
      </c>
      <c r="L9" s="3"/>
      <c r="N9" s="3"/>
      <c r="O9" s="3"/>
      <c r="P9" s="3"/>
      <c r="Q9" s="3"/>
      <c r="R9" s="3"/>
      <c r="S9" s="3" t="s">
        <v>94</v>
      </c>
      <c r="T9" s="3"/>
      <c r="V9" s="3"/>
      <c r="W9" s="3"/>
      <c r="X9" s="3"/>
      <c r="Y9" s="3"/>
      <c r="Z9" s="3"/>
      <c r="AA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</row>
    <row r="10" spans="1:256" ht="18" customHeight="1" x14ac:dyDescent="0.15">
      <c r="A10" s="3"/>
      <c r="B10" s="217" t="s">
        <v>21</v>
      </c>
      <c r="C10" s="217"/>
      <c r="D10" s="217"/>
      <c r="E10" s="217"/>
      <c r="F10" s="216" t="s">
        <v>24</v>
      </c>
      <c r="G10" s="216"/>
      <c r="H10" s="216"/>
      <c r="K10" s="210" t="s">
        <v>22</v>
      </c>
      <c r="L10" s="211"/>
      <c r="M10" s="211"/>
      <c r="N10" s="212"/>
      <c r="O10" s="213" t="s">
        <v>24</v>
      </c>
      <c r="P10" s="214"/>
      <c r="Q10" s="215"/>
      <c r="R10" s="3"/>
      <c r="S10" s="210" t="s">
        <v>22</v>
      </c>
      <c r="T10" s="211"/>
      <c r="U10" s="211"/>
      <c r="V10" s="212"/>
      <c r="W10" s="213" t="s">
        <v>24</v>
      </c>
      <c r="X10" s="214"/>
      <c r="Y10" s="215"/>
      <c r="Z10" s="3"/>
      <c r="AA10" s="3"/>
      <c r="AB10" s="253" t="s">
        <v>84</v>
      </c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</row>
    <row r="11" spans="1:256" ht="25.5" customHeight="1" x14ac:dyDescent="0.15">
      <c r="A11" s="3"/>
      <c r="B11" s="193"/>
      <c r="C11" s="194"/>
      <c r="D11" s="195" t="s">
        <v>18</v>
      </c>
      <c r="E11" s="196"/>
      <c r="F11" s="197"/>
      <c r="G11" s="193"/>
      <c r="H11" s="71" t="s">
        <v>27</v>
      </c>
      <c r="K11" s="193"/>
      <c r="L11" s="194"/>
      <c r="M11" s="195" t="s">
        <v>18</v>
      </c>
      <c r="N11" s="196"/>
      <c r="O11" s="193"/>
      <c r="P11" s="194"/>
      <c r="Q11" s="19" t="s">
        <v>27</v>
      </c>
      <c r="R11" s="3"/>
      <c r="S11" s="193"/>
      <c r="T11" s="194"/>
      <c r="U11" s="195" t="s">
        <v>18</v>
      </c>
      <c r="V11" s="196"/>
      <c r="W11" s="193"/>
      <c r="X11" s="194"/>
      <c r="Y11" s="71" t="s">
        <v>27</v>
      </c>
      <c r="Z11" s="3"/>
      <c r="AA11" s="3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</row>
    <row r="12" spans="1:256" ht="18" customHeight="1" x14ac:dyDescent="0.15">
      <c r="A12" s="3"/>
      <c r="B12" s="3"/>
      <c r="C12" s="3" t="s">
        <v>66</v>
      </c>
      <c r="D12" s="3"/>
      <c r="E12" s="3"/>
      <c r="F12" s="3"/>
      <c r="G12" s="3"/>
      <c r="H12" s="3"/>
      <c r="I12" s="3"/>
      <c r="J12" s="3"/>
      <c r="K12" s="3"/>
      <c r="L12" s="3" t="s">
        <v>66</v>
      </c>
      <c r="M12" s="3"/>
      <c r="N12" s="3"/>
      <c r="O12" s="3"/>
      <c r="P12" s="3"/>
      <c r="Q12" s="64"/>
      <c r="R12" s="3"/>
      <c r="S12" s="3"/>
      <c r="T12" s="3" t="s">
        <v>66</v>
      </c>
      <c r="U12" s="3"/>
      <c r="V12" s="3"/>
      <c r="W12" s="3"/>
      <c r="X12" s="3"/>
      <c r="Y12" s="64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</row>
    <row r="13" spans="1:256" ht="18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</row>
    <row r="14" spans="1:256" ht="18" customHeight="1" x14ac:dyDescent="0.15">
      <c r="A14" s="3"/>
      <c r="B14" s="3" t="s">
        <v>92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64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</row>
    <row r="15" spans="1:256" ht="18" customHeight="1" x14ac:dyDescent="0.15">
      <c r="A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4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</row>
    <row r="16" spans="1:256" ht="20.100000000000001" customHeight="1" x14ac:dyDescent="0.15">
      <c r="A16" s="17"/>
      <c r="B16" s="134"/>
      <c r="C16" s="134"/>
      <c r="D16" s="134"/>
      <c r="E16" s="134"/>
      <c r="F16" s="134"/>
      <c r="G16" s="134"/>
      <c r="H16" s="199" t="str">
        <f>CONCATENATE(AB11)&amp;"に設置するランドリートラップの機種選定"</f>
        <v>に設置するランドリートラップの機種選定</v>
      </c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204" t="s">
        <v>91</v>
      </c>
      <c r="T16" s="205"/>
      <c r="U16" s="205"/>
      <c r="V16" s="17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J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20.100000000000001" customHeight="1" thickBot="1" x14ac:dyDescent="0.2">
      <c r="A17" s="17"/>
      <c r="B17" s="135"/>
      <c r="C17" s="135"/>
      <c r="D17" s="135"/>
      <c r="E17" s="135"/>
      <c r="F17" s="135"/>
      <c r="G17" s="135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6">
        <f ca="1">NOW()</f>
        <v>45673.561576851855</v>
      </c>
      <c r="T17" s="206"/>
      <c r="U17" s="206"/>
      <c r="V17" s="17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J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25.5" customHeight="1" x14ac:dyDescent="0.15">
      <c r="A18" s="17"/>
      <c r="B18" s="207" t="s">
        <v>64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9"/>
      <c r="V18" s="75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J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5.95" customHeight="1" x14ac:dyDescent="0.15">
      <c r="A19" s="17"/>
      <c r="B19" s="34" t="s">
        <v>80</v>
      </c>
      <c r="C19" s="79"/>
      <c r="D19" s="79"/>
      <c r="E19" s="79"/>
      <c r="F19" s="80"/>
      <c r="G19" s="26" t="s">
        <v>81</v>
      </c>
      <c r="H19" s="79"/>
      <c r="I19" s="79"/>
      <c r="J19" s="79"/>
      <c r="K19" s="80"/>
      <c r="L19" s="26" t="s">
        <v>82</v>
      </c>
      <c r="M19" s="79"/>
      <c r="N19" s="79"/>
      <c r="O19" s="79"/>
      <c r="P19" s="80"/>
      <c r="Q19" s="26" t="s">
        <v>83</v>
      </c>
      <c r="R19" s="21"/>
      <c r="S19" s="21"/>
      <c r="T19" s="21"/>
      <c r="U19" s="21"/>
      <c r="V19" s="76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6" ht="9.9499999999999993" customHeight="1" x14ac:dyDescent="0.15">
      <c r="A20" s="17"/>
      <c r="B20" s="20"/>
      <c r="C20" s="21"/>
      <c r="D20" s="21"/>
      <c r="E20" s="21"/>
      <c r="F20" s="81"/>
      <c r="G20" s="21"/>
      <c r="H20" s="21"/>
      <c r="I20" s="21"/>
      <c r="J20" s="21"/>
      <c r="K20" s="81"/>
      <c r="L20" s="21"/>
      <c r="M20" s="21"/>
      <c r="N20" s="21"/>
      <c r="O20" s="21"/>
      <c r="P20" s="81"/>
      <c r="Q20" s="21"/>
      <c r="R20" s="21"/>
      <c r="S20" s="21"/>
      <c r="T20" s="21"/>
      <c r="U20" s="21"/>
      <c r="V20" s="77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6" ht="15.95" customHeight="1" x14ac:dyDescent="0.15">
      <c r="A21" s="17"/>
      <c r="B21" s="113"/>
      <c r="C21" s="201" t="s">
        <v>29</v>
      </c>
      <c r="D21" s="201"/>
      <c r="E21" s="73"/>
      <c r="F21" s="82"/>
      <c r="G21" s="21"/>
      <c r="H21" s="201" t="s">
        <v>29</v>
      </c>
      <c r="I21" s="201"/>
      <c r="J21" s="73"/>
      <c r="K21" s="82"/>
      <c r="L21" s="21"/>
      <c r="M21" s="201" t="s">
        <v>29</v>
      </c>
      <c r="N21" s="201"/>
      <c r="O21" s="73"/>
      <c r="P21" s="82"/>
      <c r="Q21" s="21"/>
      <c r="R21" s="201" t="s">
        <v>29</v>
      </c>
      <c r="S21" s="201"/>
      <c r="T21" s="73"/>
      <c r="U21" s="73"/>
      <c r="V21" s="78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pans="1:256" ht="15.95" customHeight="1" x14ac:dyDescent="0.15">
      <c r="A22" s="17"/>
      <c r="B22" s="34"/>
      <c r="C22" s="182" t="str">
        <f>IF(B5="","-",B5)</f>
        <v>-</v>
      </c>
      <c r="D22" s="182"/>
      <c r="E22" s="202" t="s">
        <v>18</v>
      </c>
      <c r="F22" s="203"/>
      <c r="G22" s="21"/>
      <c r="H22" s="182" t="str">
        <f>IF(K5="","-",K5)</f>
        <v>-</v>
      </c>
      <c r="I22" s="182"/>
      <c r="J22" s="202" t="s">
        <v>18</v>
      </c>
      <c r="K22" s="203"/>
      <c r="L22" s="21"/>
      <c r="M22" s="225" t="str">
        <f>IF(S5="","-",S5)</f>
        <v>-</v>
      </c>
      <c r="N22" s="184"/>
      <c r="O22" s="202" t="s">
        <v>18</v>
      </c>
      <c r="P22" s="203"/>
      <c r="Q22" s="21"/>
      <c r="R22" s="182" t="str">
        <f>IF(B11="","-",B11)</f>
        <v>-</v>
      </c>
      <c r="S22" s="182"/>
      <c r="T22" s="202" t="s">
        <v>18</v>
      </c>
      <c r="U22" s="226"/>
      <c r="V22" s="77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1:256" ht="15.95" customHeight="1" x14ac:dyDescent="0.15">
      <c r="A23" s="17"/>
      <c r="B23" s="20"/>
      <c r="C23" s="183" t="s">
        <v>30</v>
      </c>
      <c r="D23" s="183"/>
      <c r="E23" s="73"/>
      <c r="F23" s="82"/>
      <c r="G23" s="21"/>
      <c r="H23" s="183" t="s">
        <v>30</v>
      </c>
      <c r="I23" s="183"/>
      <c r="J23" s="73"/>
      <c r="K23" s="82"/>
      <c r="L23" s="21"/>
      <c r="M23" s="183" t="s">
        <v>30</v>
      </c>
      <c r="N23" s="183"/>
      <c r="O23" s="73"/>
      <c r="P23" s="82"/>
      <c r="Q23" s="21"/>
      <c r="R23" s="183" t="s">
        <v>30</v>
      </c>
      <c r="S23" s="183"/>
      <c r="T23" s="73"/>
      <c r="U23" s="73"/>
      <c r="V23" s="78"/>
      <c r="W23" s="3"/>
      <c r="X23" s="3"/>
      <c r="Y23" s="3"/>
      <c r="Z23" s="3"/>
      <c r="AA23" s="3"/>
      <c r="AB23" s="3"/>
      <c r="AC23" s="3"/>
      <c r="AD23" s="3"/>
      <c r="AE23" s="3"/>
      <c r="AF23" s="182" t="str">
        <f>IF(U12="","-",U12)</f>
        <v>-</v>
      </c>
      <c r="AG23" s="182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1:256" ht="18" customHeight="1" x14ac:dyDescent="0.15">
      <c r="A24" s="17"/>
      <c r="B24" s="20"/>
      <c r="C24" s="182" t="str">
        <f>IF(F5="","-",F5)</f>
        <v>-</v>
      </c>
      <c r="D24" s="182"/>
      <c r="E24" s="26" t="s">
        <v>27</v>
      </c>
      <c r="F24" s="81"/>
      <c r="G24" s="21"/>
      <c r="H24" s="182" t="str">
        <f>IF(O5="","-",O5)</f>
        <v>-</v>
      </c>
      <c r="I24" s="182"/>
      <c r="J24" s="26" t="s">
        <v>27</v>
      </c>
      <c r="K24" s="81"/>
      <c r="L24" s="21"/>
      <c r="M24" s="225" t="str">
        <f>IF(W5="","-",W5)</f>
        <v>-</v>
      </c>
      <c r="N24" s="184"/>
      <c r="O24" s="26" t="s">
        <v>27</v>
      </c>
      <c r="P24" s="81"/>
      <c r="Q24" s="21"/>
      <c r="R24" s="182" t="str">
        <f>IF(F11="","-",F11)</f>
        <v>-</v>
      </c>
      <c r="S24" s="182"/>
      <c r="T24" s="26" t="s">
        <v>27</v>
      </c>
      <c r="U24" s="21"/>
      <c r="V24" s="77"/>
      <c r="W24" s="3"/>
      <c r="X24" s="3"/>
      <c r="Y24" s="3"/>
      <c r="Z24" s="3"/>
      <c r="AA24" s="3"/>
      <c r="AB24" s="3"/>
      <c r="AC24" s="3"/>
      <c r="AD24" s="3"/>
      <c r="AE24" s="3"/>
      <c r="AF24" s="183" t="s">
        <v>30</v>
      </c>
      <c r="AG24" s="183"/>
      <c r="AH24" s="3"/>
      <c r="AI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6" ht="9.9499999999999993" customHeight="1" x14ac:dyDescent="0.15">
      <c r="A25" s="17"/>
      <c r="B25" s="20"/>
      <c r="C25" s="72"/>
      <c r="D25" s="72"/>
      <c r="E25" s="26"/>
      <c r="F25" s="81"/>
      <c r="G25" s="21"/>
      <c r="H25" s="72"/>
      <c r="I25" s="72"/>
      <c r="J25" s="26"/>
      <c r="K25" s="81"/>
      <c r="L25" s="21"/>
      <c r="M25" s="72"/>
      <c r="N25" s="72"/>
      <c r="O25" s="26"/>
      <c r="P25" s="81"/>
      <c r="Q25" s="21"/>
      <c r="R25" s="72"/>
      <c r="S25" s="72"/>
      <c r="T25" s="26"/>
      <c r="U25" s="21"/>
      <c r="V25" s="77"/>
      <c r="W25" s="3"/>
      <c r="X25" s="3"/>
      <c r="Y25" s="3"/>
      <c r="Z25" s="3"/>
      <c r="AA25" s="3"/>
      <c r="AB25" s="3"/>
      <c r="AC25" s="3"/>
      <c r="AD25" s="3"/>
      <c r="AE25" s="3"/>
      <c r="AF25" s="182" t="str">
        <f>IF(Y12="","-",Y12)</f>
        <v>-</v>
      </c>
      <c r="AG25" s="184"/>
      <c r="AH25" s="3"/>
      <c r="AI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6" ht="18" customHeight="1" x14ac:dyDescent="0.15">
      <c r="A26" s="17"/>
      <c r="B26" s="83" t="s">
        <v>33</v>
      </c>
      <c r="C26" s="198"/>
      <c r="D26" s="198"/>
      <c r="E26" s="198"/>
      <c r="F26" s="81"/>
      <c r="G26" s="84" t="s">
        <v>33</v>
      </c>
      <c r="H26" s="198"/>
      <c r="I26" s="198"/>
      <c r="J26" s="198"/>
      <c r="K26" s="81"/>
      <c r="L26" s="84" t="s">
        <v>33</v>
      </c>
      <c r="M26" s="198"/>
      <c r="N26" s="198"/>
      <c r="O26" s="198"/>
      <c r="P26" s="81"/>
      <c r="Q26" s="84" t="s">
        <v>33</v>
      </c>
      <c r="R26" s="198"/>
      <c r="S26" s="198"/>
      <c r="T26" s="198"/>
      <c r="U26" s="21"/>
      <c r="V26" s="77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6" ht="18" customHeight="1" x14ac:dyDescent="0.15">
      <c r="A27" s="17"/>
      <c r="B27" s="83" t="s">
        <v>25</v>
      </c>
      <c r="C27" s="198"/>
      <c r="D27" s="198"/>
      <c r="E27" s="198"/>
      <c r="F27" s="81"/>
      <c r="G27" s="84" t="s">
        <v>25</v>
      </c>
      <c r="H27" s="198"/>
      <c r="I27" s="198"/>
      <c r="J27" s="198"/>
      <c r="K27" s="81"/>
      <c r="L27" s="84" t="s">
        <v>25</v>
      </c>
      <c r="M27" s="198"/>
      <c r="N27" s="198"/>
      <c r="O27" s="198"/>
      <c r="P27" s="81"/>
      <c r="Q27" s="84" t="s">
        <v>25</v>
      </c>
      <c r="R27" s="198"/>
      <c r="S27" s="198"/>
      <c r="T27" s="198"/>
      <c r="U27" s="21"/>
      <c r="V27" s="7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6" ht="15.95" customHeight="1" thickBot="1" x14ac:dyDescent="0.2">
      <c r="A28" s="17"/>
      <c r="B28" s="20"/>
      <c r="C28" s="69"/>
      <c r="D28" s="190"/>
      <c r="E28" s="190"/>
      <c r="F28" s="224"/>
      <c r="G28" s="21"/>
      <c r="H28" s="69"/>
      <c r="I28" s="190"/>
      <c r="J28" s="190"/>
      <c r="K28" s="224"/>
      <c r="L28" s="21"/>
      <c r="M28" s="69"/>
      <c r="N28" s="190"/>
      <c r="O28" s="190"/>
      <c r="P28" s="224"/>
      <c r="Q28" s="21"/>
      <c r="R28" s="69"/>
      <c r="S28" s="190"/>
      <c r="T28" s="190"/>
      <c r="U28" s="190"/>
      <c r="V28" s="77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6" ht="15.95" customHeight="1" x14ac:dyDescent="0.15">
      <c r="A29" s="18"/>
      <c r="B29" s="151" t="s">
        <v>99</v>
      </c>
      <c r="C29" s="152"/>
      <c r="D29" s="152"/>
      <c r="E29" s="152"/>
      <c r="F29" s="153"/>
      <c r="G29" s="154" t="s">
        <v>100</v>
      </c>
      <c r="H29" s="152"/>
      <c r="I29" s="152"/>
      <c r="J29" s="152"/>
      <c r="K29" s="153"/>
      <c r="L29" s="242"/>
      <c r="M29" s="243"/>
      <c r="N29" s="243"/>
      <c r="O29" s="243"/>
      <c r="P29" s="243"/>
      <c r="Q29" s="243"/>
      <c r="R29" s="243"/>
      <c r="S29" s="243"/>
      <c r="T29" s="243"/>
      <c r="U29" s="244"/>
      <c r="V29" s="47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6" ht="15.95" customHeight="1" x14ac:dyDescent="0.15">
      <c r="A30" s="18"/>
      <c r="B30" s="155"/>
      <c r="C30" s="21"/>
      <c r="D30" s="21"/>
      <c r="E30" s="21"/>
      <c r="F30" s="81"/>
      <c r="G30" s="21"/>
      <c r="H30" s="21"/>
      <c r="I30" s="21"/>
      <c r="J30" s="21"/>
      <c r="K30" s="81"/>
      <c r="L30" s="245"/>
      <c r="M30" s="246"/>
      <c r="N30" s="246"/>
      <c r="O30" s="246"/>
      <c r="P30" s="246"/>
      <c r="Q30" s="246"/>
      <c r="R30" s="246"/>
      <c r="S30" s="246"/>
      <c r="T30" s="246"/>
      <c r="U30" s="247"/>
      <c r="V30" s="47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6" ht="15.95" customHeight="1" x14ac:dyDescent="0.15">
      <c r="A31" s="18"/>
      <c r="B31" s="156"/>
      <c r="C31" s="201" t="s">
        <v>29</v>
      </c>
      <c r="D31" s="201"/>
      <c r="E31" s="73"/>
      <c r="F31" s="82"/>
      <c r="G31" s="21"/>
      <c r="H31" s="201" t="s">
        <v>29</v>
      </c>
      <c r="I31" s="201"/>
      <c r="J31" s="73"/>
      <c r="K31" s="82"/>
      <c r="L31" s="245"/>
      <c r="M31" s="246"/>
      <c r="N31" s="246"/>
      <c r="O31" s="246"/>
      <c r="P31" s="246"/>
      <c r="Q31" s="246"/>
      <c r="R31" s="246"/>
      <c r="S31" s="246"/>
      <c r="T31" s="246"/>
      <c r="U31" s="247"/>
      <c r="V31" s="47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6" ht="15.95" customHeight="1" x14ac:dyDescent="0.15">
      <c r="A32" s="18"/>
      <c r="B32" s="157"/>
      <c r="C32" s="182" t="str">
        <f>IF(K11="","-",K11)</f>
        <v>-</v>
      </c>
      <c r="D32" s="182"/>
      <c r="E32" s="202" t="s">
        <v>18</v>
      </c>
      <c r="F32" s="203"/>
      <c r="G32" s="21"/>
      <c r="H32" s="182" t="str">
        <f>IF(S11="","-",S11)</f>
        <v>-</v>
      </c>
      <c r="I32" s="182"/>
      <c r="J32" s="202" t="s">
        <v>18</v>
      </c>
      <c r="K32" s="203"/>
      <c r="L32" s="245"/>
      <c r="M32" s="246"/>
      <c r="N32" s="246"/>
      <c r="O32" s="246"/>
      <c r="P32" s="246"/>
      <c r="Q32" s="246"/>
      <c r="R32" s="246"/>
      <c r="S32" s="246"/>
      <c r="T32" s="246"/>
      <c r="U32" s="247"/>
      <c r="V32" s="47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ht="15.95" customHeight="1" x14ac:dyDescent="0.15">
      <c r="A33" s="18"/>
      <c r="B33" s="155"/>
      <c r="C33" s="183" t="s">
        <v>30</v>
      </c>
      <c r="D33" s="183"/>
      <c r="E33" s="73"/>
      <c r="F33" s="82"/>
      <c r="G33" s="21"/>
      <c r="H33" s="183" t="s">
        <v>30</v>
      </c>
      <c r="I33" s="183"/>
      <c r="J33" s="73"/>
      <c r="K33" s="82"/>
      <c r="L33" s="245"/>
      <c r="M33" s="246"/>
      <c r="N33" s="246"/>
      <c r="O33" s="246"/>
      <c r="P33" s="246"/>
      <c r="Q33" s="246"/>
      <c r="R33" s="246"/>
      <c r="S33" s="246"/>
      <c r="T33" s="246"/>
      <c r="U33" s="247"/>
      <c r="V33" s="47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5.95" customHeight="1" x14ac:dyDescent="0.15">
      <c r="A34" s="18"/>
      <c r="B34" s="155"/>
      <c r="C34" s="182" t="str">
        <f>IF(O11="","-",O11)</f>
        <v>-</v>
      </c>
      <c r="D34" s="182"/>
      <c r="E34" s="26" t="s">
        <v>27</v>
      </c>
      <c r="F34" s="81"/>
      <c r="G34" s="21"/>
      <c r="H34" s="182" t="str">
        <f>IF(W11="","-",W11)</f>
        <v>-</v>
      </c>
      <c r="I34" s="182"/>
      <c r="J34" s="26" t="s">
        <v>27</v>
      </c>
      <c r="K34" s="81"/>
      <c r="L34" s="245"/>
      <c r="M34" s="246"/>
      <c r="N34" s="246"/>
      <c r="O34" s="246"/>
      <c r="P34" s="246"/>
      <c r="Q34" s="246"/>
      <c r="R34" s="246"/>
      <c r="S34" s="246"/>
      <c r="T34" s="246"/>
      <c r="U34" s="247"/>
      <c r="V34" s="47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ht="15.95" customHeight="1" x14ac:dyDescent="0.15">
      <c r="A35" s="18"/>
      <c r="B35" s="155"/>
      <c r="C35" s="115"/>
      <c r="D35" s="115"/>
      <c r="E35" s="26"/>
      <c r="F35" s="81"/>
      <c r="G35" s="21"/>
      <c r="H35" s="115"/>
      <c r="I35" s="115"/>
      <c r="J35" s="26"/>
      <c r="K35" s="81"/>
      <c r="L35" s="245"/>
      <c r="M35" s="246"/>
      <c r="N35" s="246"/>
      <c r="O35" s="246"/>
      <c r="P35" s="246"/>
      <c r="Q35" s="246"/>
      <c r="R35" s="246"/>
      <c r="S35" s="246"/>
      <c r="T35" s="246"/>
      <c r="U35" s="247"/>
      <c r="V35" s="47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ht="15.95" customHeight="1" x14ac:dyDescent="0.15">
      <c r="A36" s="18"/>
      <c r="B36" s="158" t="s">
        <v>33</v>
      </c>
      <c r="C36" s="198"/>
      <c r="D36" s="198"/>
      <c r="E36" s="198"/>
      <c r="F36" s="81"/>
      <c r="G36" s="84" t="s">
        <v>33</v>
      </c>
      <c r="H36" s="198"/>
      <c r="I36" s="198"/>
      <c r="J36" s="198"/>
      <c r="K36" s="81"/>
      <c r="L36" s="245"/>
      <c r="M36" s="246"/>
      <c r="N36" s="246"/>
      <c r="O36" s="246"/>
      <c r="P36" s="246"/>
      <c r="Q36" s="246"/>
      <c r="R36" s="246"/>
      <c r="S36" s="246"/>
      <c r="T36" s="246"/>
      <c r="U36" s="247"/>
      <c r="V36" s="47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15.95" customHeight="1" x14ac:dyDescent="0.15">
      <c r="A37" s="18"/>
      <c r="B37" s="158" t="s">
        <v>25</v>
      </c>
      <c r="C37" s="198"/>
      <c r="D37" s="198"/>
      <c r="E37" s="198"/>
      <c r="F37" s="81"/>
      <c r="G37" s="84" t="s">
        <v>25</v>
      </c>
      <c r="H37" s="198"/>
      <c r="I37" s="198"/>
      <c r="J37" s="198"/>
      <c r="K37" s="81"/>
      <c r="L37" s="245"/>
      <c r="M37" s="246"/>
      <c r="N37" s="246"/>
      <c r="O37" s="246"/>
      <c r="P37" s="246"/>
      <c r="Q37" s="246"/>
      <c r="R37" s="246"/>
      <c r="S37" s="246"/>
      <c r="T37" s="246"/>
      <c r="U37" s="247"/>
      <c r="V37" s="47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ht="15.95" customHeight="1" thickBot="1" x14ac:dyDescent="0.2">
      <c r="A38" s="18"/>
      <c r="B38" s="159"/>
      <c r="C38" s="160"/>
      <c r="D38" s="240"/>
      <c r="E38" s="240"/>
      <c r="F38" s="241"/>
      <c r="G38" s="161"/>
      <c r="H38" s="160"/>
      <c r="I38" s="240"/>
      <c r="J38" s="240"/>
      <c r="K38" s="241"/>
      <c r="L38" s="248"/>
      <c r="M38" s="249"/>
      <c r="N38" s="249"/>
      <c r="O38" s="249"/>
      <c r="P38" s="249"/>
      <c r="Q38" s="249"/>
      <c r="R38" s="249"/>
      <c r="S38" s="249"/>
      <c r="T38" s="249"/>
      <c r="U38" s="250"/>
      <c r="V38" s="47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26.25" customHeight="1" x14ac:dyDescent="0.15">
      <c r="A39" s="17"/>
      <c r="B39" s="218" t="s">
        <v>6</v>
      </c>
      <c r="C39" s="219"/>
      <c r="D39" s="220"/>
      <c r="E39" s="221" t="s">
        <v>36</v>
      </c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3"/>
      <c r="S39" s="219" t="s">
        <v>7</v>
      </c>
      <c r="T39" s="219"/>
      <c r="U39" s="229"/>
      <c r="V39" s="76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ht="17.100000000000001" customHeight="1" x14ac:dyDescent="0.2">
      <c r="A40" s="17"/>
      <c r="B40" s="101" t="s">
        <v>34</v>
      </c>
      <c r="C40" s="102"/>
      <c r="D40" s="103"/>
      <c r="E40" s="104" t="s">
        <v>39</v>
      </c>
      <c r="F40" s="102"/>
      <c r="G40" s="104"/>
      <c r="H40" s="104"/>
      <c r="I40" s="104"/>
      <c r="J40" s="104"/>
      <c r="K40" s="104"/>
      <c r="L40" s="102"/>
      <c r="M40" s="102"/>
      <c r="N40" s="102"/>
      <c r="O40" s="102"/>
      <c r="P40" s="102"/>
      <c r="Q40" s="105"/>
      <c r="R40" s="102"/>
      <c r="S40" s="92"/>
      <c r="T40" s="27"/>
      <c r="U40" s="74"/>
      <c r="V40" s="47"/>
      <c r="W40" s="3"/>
      <c r="X40" s="3"/>
      <c r="Y40" s="95" t="s">
        <v>57</v>
      </c>
      <c r="Z40" s="97"/>
      <c r="AA40" s="3" t="s">
        <v>58</v>
      </c>
      <c r="AB40" s="95" t="s">
        <v>59</v>
      </c>
      <c r="AC40" s="99" t="s">
        <v>60</v>
      </c>
      <c r="AD40" s="99" t="s">
        <v>68</v>
      </c>
      <c r="AE40" s="3" t="s">
        <v>67</v>
      </c>
      <c r="AF40" s="3"/>
      <c r="AG40" s="3"/>
      <c r="AH40" s="3"/>
      <c r="AI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ht="17.100000000000001" customHeight="1" x14ac:dyDescent="0.15">
      <c r="A41" s="17"/>
      <c r="B41" s="20"/>
      <c r="C41" s="33"/>
      <c r="D41" s="86"/>
      <c r="E41" s="90"/>
      <c r="F41" s="66"/>
      <c r="G41" s="26"/>
      <c r="H41" s="24"/>
      <c r="I41" s="27"/>
      <c r="J41" s="26"/>
      <c r="K41" s="26"/>
      <c r="L41" s="33"/>
      <c r="M41" s="33"/>
      <c r="N41" s="33"/>
      <c r="O41" s="33"/>
      <c r="P41" s="33"/>
      <c r="Q41" s="27"/>
      <c r="R41" s="26"/>
      <c r="S41" s="93" t="s">
        <v>43</v>
      </c>
      <c r="T41" s="191" t="str">
        <f>C22</f>
        <v>-</v>
      </c>
      <c r="U41" s="192"/>
      <c r="V41" s="47"/>
      <c r="W41" s="3"/>
      <c r="X41" s="3"/>
      <c r="Y41" s="72" t="e">
        <f>"（"&amp;FIXED(T41,0,TRUE)&amp;"×"&amp;FIXED(T42,0,TRUE)&amp;"）"</f>
        <v>#VALUE!</v>
      </c>
      <c r="Z41" s="100">
        <f>IFERROR(Y41,0)</f>
        <v>0</v>
      </c>
      <c r="AA41" s="95">
        <f>IF(Z41=0,0,Z41)</f>
        <v>0</v>
      </c>
      <c r="AB41" s="95" t="str">
        <f>IF(AA41&gt;0,Y41,"")</f>
        <v/>
      </c>
      <c r="AC41" s="99" t="e">
        <f>T41*T42</f>
        <v>#VALUE!</v>
      </c>
      <c r="AD41" s="115">
        <f>IFERROR(AC41,0)</f>
        <v>0</v>
      </c>
      <c r="AE41" s="99">
        <f>(AD41+AD44+AD47+AD50+AD53+AD56)*AA59</f>
        <v>0</v>
      </c>
      <c r="AH41" s="3"/>
      <c r="AI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 ht="17.100000000000001" customHeight="1" x14ac:dyDescent="0.15">
      <c r="A42" s="17"/>
      <c r="B42" s="20"/>
      <c r="C42" s="33"/>
      <c r="D42" s="86"/>
      <c r="E42" s="30" t="s">
        <v>37</v>
      </c>
      <c r="F42" s="26"/>
      <c r="G42" s="27" t="s">
        <v>35</v>
      </c>
      <c r="H42" s="33" t="s">
        <v>69</v>
      </c>
      <c r="I42" s="27"/>
      <c r="J42" s="26"/>
      <c r="K42" s="26"/>
      <c r="L42" s="33"/>
      <c r="M42" s="33"/>
      <c r="N42" s="33"/>
      <c r="O42" s="33"/>
      <c r="P42" s="33"/>
      <c r="Q42" s="27"/>
      <c r="R42" s="26"/>
      <c r="S42" s="93" t="s">
        <v>44</v>
      </c>
      <c r="T42" s="191" t="str">
        <f>C24</f>
        <v>-</v>
      </c>
      <c r="U42" s="192"/>
      <c r="V42" s="47"/>
      <c r="W42" s="3"/>
      <c r="X42" s="3"/>
      <c r="Y42" s="95"/>
      <c r="Z42" s="97"/>
      <c r="AA42" s="95"/>
      <c r="AB42" s="99" t="str">
        <f>IF(AA44=0,"","＋")</f>
        <v/>
      </c>
      <c r="AC42" s="99"/>
      <c r="AD42" s="99"/>
      <c r="AE42" s="3"/>
      <c r="AF42" s="3"/>
      <c r="AG42" s="3"/>
      <c r="AH42" s="3"/>
      <c r="AI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 ht="17.100000000000001" customHeight="1" x14ac:dyDescent="0.15">
      <c r="A43" s="17"/>
      <c r="B43" s="22"/>
      <c r="C43" s="24"/>
      <c r="D43" s="85"/>
      <c r="E43" s="88"/>
      <c r="F43" s="24"/>
      <c r="G43" s="27" t="s">
        <v>54</v>
      </c>
      <c r="H43" s="33" t="s">
        <v>70</v>
      </c>
      <c r="I43" s="27"/>
      <c r="J43" s="26"/>
      <c r="K43" s="26"/>
      <c r="L43" s="33"/>
      <c r="M43" s="33"/>
      <c r="N43" s="33"/>
      <c r="O43" s="33"/>
      <c r="P43" s="33"/>
      <c r="Q43" s="27"/>
      <c r="R43" s="26"/>
      <c r="S43" s="94"/>
      <c r="T43" s="27"/>
      <c r="U43" s="133"/>
      <c r="V43" s="47"/>
      <c r="W43" s="3"/>
      <c r="X43" s="3"/>
      <c r="Y43" s="95"/>
      <c r="Z43" s="97"/>
      <c r="AA43" s="95"/>
      <c r="AB43" s="99"/>
      <c r="AC43" s="99"/>
      <c r="AD43" s="99"/>
      <c r="AG43" s="3"/>
      <c r="AH43" s="3"/>
      <c r="AI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ht="17.100000000000001" customHeight="1" x14ac:dyDescent="0.15">
      <c r="A44" s="17"/>
      <c r="B44" s="22"/>
      <c r="C44" s="69"/>
      <c r="D44" s="81"/>
      <c r="E44" s="89"/>
      <c r="F44" s="21"/>
      <c r="G44" s="27" t="s">
        <v>55</v>
      </c>
      <c r="H44" s="33" t="s">
        <v>71</v>
      </c>
      <c r="I44" s="27"/>
      <c r="J44" s="26"/>
      <c r="K44" s="26"/>
      <c r="L44" s="33"/>
      <c r="M44" s="33"/>
      <c r="N44" s="33"/>
      <c r="O44" s="33"/>
      <c r="P44" s="33"/>
      <c r="Q44" s="33"/>
      <c r="R44" s="26"/>
      <c r="S44" s="93" t="s">
        <v>45</v>
      </c>
      <c r="T44" s="191" t="str">
        <f>H22</f>
        <v>-</v>
      </c>
      <c r="U44" s="192"/>
      <c r="V44" s="47"/>
      <c r="W44" s="3"/>
      <c r="X44" s="3"/>
      <c r="Y44" s="72" t="e">
        <f>"（"&amp;FIXED(T44,0,TRUE)&amp;"×"&amp;FIXED(T45,0,TRUE)&amp;"）"</f>
        <v>#VALUE!</v>
      </c>
      <c r="Z44" s="100">
        <f>IFERROR(Y44,0)</f>
        <v>0</v>
      </c>
      <c r="AA44" s="116">
        <f>IF(Z44=0,0,Z44)</f>
        <v>0</v>
      </c>
      <c r="AB44" s="95" t="str">
        <f>IF(AA44&gt;0,Y44,"")</f>
        <v/>
      </c>
      <c r="AC44" s="99" t="e">
        <f>T44*T45</f>
        <v>#VALUE!</v>
      </c>
      <c r="AD44" s="115">
        <f>IFERROR(AC44,0)</f>
        <v>0</v>
      </c>
      <c r="AG44" s="3"/>
      <c r="AH44" s="3"/>
      <c r="AI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ht="17.100000000000001" customHeight="1" x14ac:dyDescent="0.15">
      <c r="A45" s="17"/>
      <c r="B45" s="22"/>
      <c r="C45" s="69"/>
      <c r="D45" s="81"/>
      <c r="E45" s="89"/>
      <c r="F45" s="21"/>
      <c r="G45" s="47"/>
      <c r="H45" s="24"/>
      <c r="I45" s="96"/>
      <c r="J45" s="25"/>
      <c r="K45" s="35"/>
      <c r="L45" s="25"/>
      <c r="M45" s="23"/>
      <c r="N45" s="33"/>
      <c r="O45" s="24"/>
      <c r="P45" s="24"/>
      <c r="Q45" s="33"/>
      <c r="R45" s="26"/>
      <c r="S45" s="93" t="s">
        <v>46</v>
      </c>
      <c r="T45" s="191" t="str">
        <f>H24</f>
        <v>-</v>
      </c>
      <c r="U45" s="192"/>
      <c r="V45" s="47"/>
      <c r="W45" s="3"/>
      <c r="X45" s="3"/>
      <c r="Y45" s="95"/>
      <c r="Z45" s="97"/>
      <c r="AA45" s="95"/>
      <c r="AB45" s="99" t="str">
        <f>IF(AA47=0,"","＋")</f>
        <v/>
      </c>
      <c r="AC45" s="99"/>
      <c r="AD45" s="99"/>
      <c r="AG45" s="3"/>
      <c r="AH45" s="3"/>
      <c r="AI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ht="17.100000000000001" customHeight="1" x14ac:dyDescent="0.15">
      <c r="A46" s="17"/>
      <c r="B46" s="22"/>
      <c r="C46" s="69"/>
      <c r="D46" s="81"/>
      <c r="E46" s="89" t="s">
        <v>38</v>
      </c>
      <c r="F46" s="21"/>
      <c r="G46" s="47"/>
      <c r="H46" s="24"/>
      <c r="I46" s="96"/>
      <c r="J46" s="25"/>
      <c r="K46" s="35"/>
      <c r="L46" s="25"/>
      <c r="M46" s="23"/>
      <c r="N46" s="33"/>
      <c r="O46" s="24"/>
      <c r="P46" s="24"/>
      <c r="Q46" s="33"/>
      <c r="R46" s="26"/>
      <c r="S46" s="94"/>
      <c r="T46" s="27"/>
      <c r="U46" s="133"/>
      <c r="V46" s="47"/>
      <c r="W46" s="3"/>
      <c r="X46" s="3"/>
      <c r="Y46" s="95"/>
      <c r="Z46" s="97"/>
      <c r="AA46" s="95"/>
      <c r="AB46" s="99"/>
      <c r="AC46" s="99"/>
      <c r="AD46" s="99"/>
      <c r="AG46" s="3"/>
      <c r="AH46" s="3"/>
      <c r="AI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7.100000000000001" customHeight="1" x14ac:dyDescent="0.15">
      <c r="A47" s="17"/>
      <c r="B47" s="22"/>
      <c r="C47" s="69"/>
      <c r="D47" s="81"/>
      <c r="E47" s="89"/>
      <c r="F47" s="27" t="s">
        <v>53</v>
      </c>
      <c r="G47" s="26" t="s">
        <v>72</v>
      </c>
      <c r="H47" s="24"/>
      <c r="I47" s="96"/>
      <c r="J47" s="25"/>
      <c r="K47" s="35"/>
      <c r="L47" s="25"/>
      <c r="M47" s="23"/>
      <c r="N47" s="33"/>
      <c r="O47" s="24"/>
      <c r="P47" s="24"/>
      <c r="Q47" s="33"/>
      <c r="R47" s="26"/>
      <c r="S47" s="93" t="s">
        <v>47</v>
      </c>
      <c r="T47" s="191" t="str">
        <f>M22</f>
        <v>-</v>
      </c>
      <c r="U47" s="192"/>
      <c r="V47" s="47"/>
      <c r="W47" s="3"/>
      <c r="X47" s="3"/>
      <c r="Y47" s="72" t="e">
        <f>"（"&amp;FIXED(T47,0,TRUE)&amp;"×"&amp;FIXED(T48,0,TRUE)&amp;"）"</f>
        <v>#VALUE!</v>
      </c>
      <c r="Z47" s="100">
        <f>IFERROR(Y47,0)</f>
        <v>0</v>
      </c>
      <c r="AA47" s="116">
        <f>IF(Z47=0,0,Z47)</f>
        <v>0</v>
      </c>
      <c r="AB47" s="95" t="str">
        <f>IF(AA47&gt;0,Y47,"")</f>
        <v/>
      </c>
      <c r="AC47" s="99" t="e">
        <f>T47*T48</f>
        <v>#VALUE!</v>
      </c>
      <c r="AD47" s="115">
        <f>IFERROR(AC47,0)</f>
        <v>0</v>
      </c>
      <c r="AG47" s="3"/>
      <c r="AH47" s="3"/>
      <c r="AI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ht="17.100000000000001" customHeight="1" x14ac:dyDescent="0.15">
      <c r="A48" s="17"/>
      <c r="B48" s="22"/>
      <c r="C48" s="69"/>
      <c r="D48" s="81"/>
      <c r="E48" s="89"/>
      <c r="F48" s="21"/>
      <c r="G48" s="47"/>
      <c r="H48" s="24"/>
      <c r="I48" s="96"/>
      <c r="J48" s="25"/>
      <c r="K48" s="35"/>
      <c r="L48" s="25"/>
      <c r="M48" s="23"/>
      <c r="N48" s="33"/>
      <c r="O48" s="24"/>
      <c r="P48" s="24"/>
      <c r="Q48" s="33"/>
      <c r="R48" s="26"/>
      <c r="S48" s="93" t="s">
        <v>48</v>
      </c>
      <c r="T48" s="191" t="str">
        <f>M24</f>
        <v>-</v>
      </c>
      <c r="U48" s="192"/>
      <c r="V48" s="47"/>
      <c r="W48" s="3"/>
      <c r="X48" s="3"/>
      <c r="Y48" s="95"/>
      <c r="Z48" s="97"/>
      <c r="AA48" s="95"/>
      <c r="AB48" s="99" t="str">
        <f>IF(AA50=0,"","＋")</f>
        <v/>
      </c>
      <c r="AC48" s="99"/>
      <c r="AD48" s="99"/>
      <c r="AG48" s="3"/>
      <c r="AH48" s="3"/>
      <c r="AI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7.100000000000001" customHeight="1" x14ac:dyDescent="0.15">
      <c r="A49" s="17"/>
      <c r="B49" s="22"/>
      <c r="C49" s="69"/>
      <c r="D49" s="81"/>
      <c r="E49" s="89"/>
      <c r="F49" s="21"/>
      <c r="G49" s="27" t="s">
        <v>73</v>
      </c>
      <c r="H49" s="24" t="s">
        <v>40</v>
      </c>
      <c r="I49" s="96"/>
      <c r="J49" s="25"/>
      <c r="K49" s="35"/>
      <c r="L49" s="25"/>
      <c r="M49" s="23"/>
      <c r="N49" s="33"/>
      <c r="O49" s="24"/>
      <c r="P49" s="24"/>
      <c r="Q49" s="33"/>
      <c r="R49" s="26"/>
      <c r="S49" s="94"/>
      <c r="T49" s="27"/>
      <c r="U49" s="133"/>
      <c r="V49" s="47"/>
      <c r="W49" s="3"/>
      <c r="X49" s="3"/>
      <c r="Y49" s="95"/>
      <c r="Z49" s="97"/>
      <c r="AA49" s="95"/>
      <c r="AC49" s="99"/>
      <c r="AD49" s="99"/>
      <c r="AG49" s="3"/>
      <c r="AH49" s="3"/>
      <c r="AI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 ht="17.100000000000001" customHeight="1" x14ac:dyDescent="0.15">
      <c r="A50" s="17"/>
      <c r="B50" s="22"/>
      <c r="C50" s="69"/>
      <c r="D50" s="81"/>
      <c r="E50" s="89"/>
      <c r="F50" s="21"/>
      <c r="G50" s="27" t="s">
        <v>74</v>
      </c>
      <c r="H50" s="24" t="s">
        <v>41</v>
      </c>
      <c r="I50" s="96"/>
      <c r="J50" s="25"/>
      <c r="K50" s="35"/>
      <c r="L50" s="25"/>
      <c r="M50" s="23"/>
      <c r="N50" s="33"/>
      <c r="O50" s="24"/>
      <c r="P50" s="24"/>
      <c r="Q50" s="33"/>
      <c r="R50" s="26"/>
      <c r="S50" s="93" t="s">
        <v>49</v>
      </c>
      <c r="T50" s="191" t="str">
        <f>R22</f>
        <v>-</v>
      </c>
      <c r="U50" s="192"/>
      <c r="V50" s="47"/>
      <c r="W50" s="3"/>
      <c r="X50" s="3"/>
      <c r="Y50" s="72" t="e">
        <f>"（"&amp;FIXED(T50,0,TRUE)&amp;"×"&amp;FIXED(T51,0,TRUE)&amp;"）"</f>
        <v>#VALUE!</v>
      </c>
      <c r="Z50" s="100">
        <f>IFERROR(Y50,0)</f>
        <v>0</v>
      </c>
      <c r="AA50" s="116">
        <f>IF(Z50=0,0,Z50)</f>
        <v>0</v>
      </c>
      <c r="AB50" s="116" t="str">
        <f>IF(AA50&gt;0,Y50,"")</f>
        <v/>
      </c>
      <c r="AC50" s="99" t="e">
        <f>T50*T51</f>
        <v>#VALUE!</v>
      </c>
      <c r="AD50" s="115">
        <f>IFERROR(AC50,0)</f>
        <v>0</v>
      </c>
      <c r="AG50" s="3"/>
      <c r="AH50" s="3"/>
      <c r="AI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 ht="17.100000000000001" customHeight="1" x14ac:dyDescent="0.15">
      <c r="A51" s="17"/>
      <c r="B51" s="22"/>
      <c r="C51" s="69"/>
      <c r="D51" s="81"/>
      <c r="E51" s="89"/>
      <c r="F51" s="21"/>
      <c r="G51" s="91" t="s">
        <v>42</v>
      </c>
      <c r="H51" s="91" t="s">
        <v>42</v>
      </c>
      <c r="I51" s="96"/>
      <c r="J51" s="25"/>
      <c r="K51" s="35"/>
      <c r="L51" s="25"/>
      <c r="M51" s="23"/>
      <c r="N51" s="33"/>
      <c r="O51" s="24"/>
      <c r="P51" s="24"/>
      <c r="Q51" s="33"/>
      <c r="R51" s="26"/>
      <c r="S51" s="93" t="s">
        <v>50</v>
      </c>
      <c r="T51" s="191" t="str">
        <f>R24</f>
        <v>-</v>
      </c>
      <c r="U51" s="192"/>
      <c r="V51" s="47"/>
      <c r="W51" s="3"/>
      <c r="X51" s="3"/>
      <c r="Y51" s="150"/>
      <c r="Z51" s="150"/>
      <c r="AA51" s="150"/>
      <c r="AB51" s="99" t="str">
        <f t="shared" ref="AB51" si="0">IF(AA53=0,"","＋")</f>
        <v/>
      </c>
      <c r="AC51" s="99"/>
      <c r="AD51" s="99"/>
      <c r="AG51" s="3"/>
      <c r="AH51" s="3"/>
      <c r="AI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 ht="17.100000000000001" customHeight="1" x14ac:dyDescent="0.15">
      <c r="A52" s="17"/>
      <c r="B52" s="22"/>
      <c r="C52" s="69"/>
      <c r="D52" s="81"/>
      <c r="E52" s="89"/>
      <c r="F52" s="21"/>
      <c r="G52" s="91"/>
      <c r="H52" s="91"/>
      <c r="I52" s="96"/>
      <c r="J52" s="25"/>
      <c r="K52" s="35"/>
      <c r="L52" s="25"/>
      <c r="M52" s="23"/>
      <c r="N52" s="33"/>
      <c r="O52" s="24"/>
      <c r="P52" s="24"/>
      <c r="Q52" s="33"/>
      <c r="R52" s="26"/>
      <c r="S52" s="93"/>
      <c r="T52" s="148"/>
      <c r="U52" s="149"/>
      <c r="V52" s="47"/>
      <c r="W52" s="3"/>
      <c r="X52" s="3"/>
      <c r="Y52" s="150"/>
      <c r="Z52" s="150"/>
      <c r="AA52" s="150"/>
      <c r="AC52" s="99"/>
      <c r="AD52" s="99"/>
      <c r="AG52" s="3"/>
      <c r="AH52" s="3"/>
      <c r="AI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 ht="17.100000000000001" customHeight="1" x14ac:dyDescent="0.15">
      <c r="A53" s="17"/>
      <c r="B53" s="22"/>
      <c r="C53" s="69"/>
      <c r="D53" s="81"/>
      <c r="E53" s="89"/>
      <c r="F53" s="21"/>
      <c r="G53" s="47"/>
      <c r="H53" s="24"/>
      <c r="I53" s="96"/>
      <c r="J53" s="25"/>
      <c r="K53" s="35"/>
      <c r="L53" s="25"/>
      <c r="M53" s="23"/>
      <c r="N53" s="33"/>
      <c r="O53" s="24"/>
      <c r="P53" s="24"/>
      <c r="Q53" s="33"/>
      <c r="R53" s="26"/>
      <c r="S53" s="93" t="s">
        <v>95</v>
      </c>
      <c r="T53" s="191" t="str">
        <f>C32</f>
        <v>-</v>
      </c>
      <c r="U53" s="192"/>
      <c r="V53" s="47"/>
      <c r="W53" s="3"/>
      <c r="X53" s="3"/>
      <c r="Y53" s="115" t="e">
        <f t="shared" ref="Y53" si="1">"（"&amp;FIXED(T53,0,TRUE)&amp;"×"&amp;FIXED(T54,0,TRUE)&amp;"）"</f>
        <v>#VALUE!</v>
      </c>
      <c r="Z53" s="115">
        <f t="shared" ref="Z53" si="2">IFERROR(Y53,0)</f>
        <v>0</v>
      </c>
      <c r="AA53" s="150">
        <f t="shared" ref="AA53" si="3">IF(Z53=0,0,Z53)</f>
        <v>0</v>
      </c>
      <c r="AB53" s="150" t="str">
        <f t="shared" ref="AB53" si="4">IF(AA53&gt;0,Y53,"")</f>
        <v/>
      </c>
      <c r="AC53" s="99" t="e">
        <f t="shared" ref="AC53" si="5">T53*T54</f>
        <v>#VALUE!</v>
      </c>
      <c r="AD53" s="115">
        <f t="shared" ref="AD53" si="6">IFERROR(AC53,0)</f>
        <v>0</v>
      </c>
      <c r="AG53" s="3"/>
      <c r="AH53" s="3"/>
      <c r="AI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 ht="17.100000000000001" customHeight="1" x14ac:dyDescent="0.15">
      <c r="A54" s="17"/>
      <c r="B54" s="22"/>
      <c r="C54" s="69"/>
      <c r="D54" s="81"/>
      <c r="E54" s="89"/>
      <c r="F54" s="21"/>
      <c r="G54" s="91"/>
      <c r="H54" s="91"/>
      <c r="I54" s="96"/>
      <c r="J54" s="25"/>
      <c r="K54" s="35"/>
      <c r="L54" s="25"/>
      <c r="M54" s="23"/>
      <c r="N54" s="33"/>
      <c r="O54" s="24"/>
      <c r="P54" s="24"/>
      <c r="Q54" s="33"/>
      <c r="R54" s="26"/>
      <c r="S54" s="93" t="s">
        <v>96</v>
      </c>
      <c r="T54" s="191" t="str">
        <f>C34</f>
        <v>-</v>
      </c>
      <c r="U54" s="192"/>
      <c r="V54" s="47"/>
      <c r="W54" s="3"/>
      <c r="X54" s="3"/>
      <c r="Y54" s="150"/>
      <c r="Z54" s="150"/>
      <c r="AA54" s="150"/>
      <c r="AB54" s="99" t="str">
        <f t="shared" ref="AB54" si="7">IF(AA56=0,"","＋")</f>
        <v/>
      </c>
      <c r="AC54" s="99"/>
      <c r="AD54" s="99"/>
      <c r="AG54" s="3"/>
      <c r="AH54" s="3"/>
      <c r="AI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 ht="16.5" customHeight="1" x14ac:dyDescent="0.15">
      <c r="A55" s="17"/>
      <c r="B55" s="22"/>
      <c r="C55" s="69"/>
      <c r="D55" s="81"/>
      <c r="E55" s="89"/>
      <c r="F55" s="21"/>
      <c r="G55" s="47"/>
      <c r="H55" s="24"/>
      <c r="I55" s="96"/>
      <c r="J55" s="25"/>
      <c r="K55" s="35"/>
      <c r="L55" s="25"/>
      <c r="M55" s="23"/>
      <c r="N55" s="33"/>
      <c r="O55" s="24"/>
      <c r="P55" s="24"/>
      <c r="Q55" s="33"/>
      <c r="R55" s="26"/>
      <c r="S55" s="94"/>
      <c r="T55" s="27"/>
      <c r="U55" s="74"/>
      <c r="V55" s="47"/>
      <c r="W55" s="3"/>
      <c r="X55" s="3"/>
      <c r="Y55" s="150"/>
      <c r="Z55" s="150"/>
      <c r="AA55" s="150"/>
      <c r="AC55" s="99"/>
      <c r="AD55" s="99"/>
      <c r="AG55" s="3"/>
      <c r="AH55" s="3"/>
      <c r="AI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 ht="17.100000000000001" customHeight="1" x14ac:dyDescent="0.15">
      <c r="A56" s="17"/>
      <c r="B56" s="22"/>
      <c r="C56" s="69"/>
      <c r="D56" s="81"/>
      <c r="E56" s="89"/>
      <c r="F56" s="21"/>
      <c r="G56" s="91"/>
      <c r="H56" s="91"/>
      <c r="I56" s="96"/>
      <c r="J56" s="25"/>
      <c r="K56" s="35"/>
      <c r="L56" s="25"/>
      <c r="M56" s="23"/>
      <c r="N56" s="33"/>
      <c r="O56" s="24"/>
      <c r="P56" s="24"/>
      <c r="Q56" s="33"/>
      <c r="R56" s="26"/>
      <c r="S56" s="93" t="s">
        <v>97</v>
      </c>
      <c r="T56" s="191" t="str">
        <f>H32</f>
        <v>-</v>
      </c>
      <c r="U56" s="192"/>
      <c r="V56" s="47"/>
      <c r="W56" s="3"/>
      <c r="X56" s="3"/>
      <c r="Y56" s="115" t="e">
        <f>"（"&amp;FIXED(T56,0,TRUE)&amp;"×"&amp;FIXED(T57,0,TRUE)&amp;"）"</f>
        <v>#VALUE!</v>
      </c>
      <c r="Z56" s="115">
        <f t="shared" ref="Z56" si="8">IFERROR(Y56,0)</f>
        <v>0</v>
      </c>
      <c r="AA56" s="150">
        <f t="shared" ref="AA56" si="9">IF(Z56=0,0,Z56)</f>
        <v>0</v>
      </c>
      <c r="AB56" s="150" t="str">
        <f t="shared" ref="AB56" si="10">IF(AA56&gt;0,Y56,"")</f>
        <v/>
      </c>
      <c r="AC56" s="99" t="e">
        <f t="shared" ref="AC56" si="11">T56*T57</f>
        <v>#VALUE!</v>
      </c>
      <c r="AD56" s="115">
        <f>IFERROR(AC56,0)</f>
        <v>0</v>
      </c>
      <c r="AG56" s="3"/>
      <c r="AH56" s="3"/>
      <c r="AI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 ht="17.100000000000001" customHeight="1" x14ac:dyDescent="0.15">
      <c r="A57" s="17"/>
      <c r="B57" s="22"/>
      <c r="C57" s="69"/>
      <c r="D57" s="81"/>
      <c r="E57" s="89"/>
      <c r="F57" s="21"/>
      <c r="G57" s="47"/>
      <c r="H57" s="24"/>
      <c r="I57" s="96"/>
      <c r="J57" s="25"/>
      <c r="K57" s="35"/>
      <c r="L57" s="25"/>
      <c r="M57" s="23"/>
      <c r="N57" s="33"/>
      <c r="O57" s="24"/>
      <c r="P57" s="24"/>
      <c r="Q57" s="33"/>
      <c r="R57" s="26"/>
      <c r="S57" s="93" t="s">
        <v>98</v>
      </c>
      <c r="T57" s="191" t="str">
        <f>H34</f>
        <v>-</v>
      </c>
      <c r="U57" s="192"/>
      <c r="V57" s="47"/>
      <c r="W57" s="3"/>
      <c r="X57" s="3"/>
      <c r="Y57" s="150"/>
      <c r="Z57" s="150"/>
      <c r="AA57" s="150"/>
      <c r="AB57" s="99" t="str">
        <f t="shared" ref="AB57" si="12">IF(AA59=0,"","＋")</f>
        <v/>
      </c>
      <c r="AC57" s="99"/>
      <c r="AD57" s="99"/>
      <c r="AG57" s="3"/>
      <c r="AH57" s="3"/>
      <c r="AI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 ht="16.5" customHeight="1" x14ac:dyDescent="0.15">
      <c r="A58" s="17"/>
      <c r="B58" s="22"/>
      <c r="C58" s="69"/>
      <c r="D58" s="81"/>
      <c r="E58" s="89"/>
      <c r="F58" s="21"/>
      <c r="G58" s="47"/>
      <c r="H58" s="24"/>
      <c r="I58" s="96"/>
      <c r="J58" s="25"/>
      <c r="K58" s="35"/>
      <c r="L58" s="25"/>
      <c r="M58" s="23"/>
      <c r="N58" s="33"/>
      <c r="O58" s="24"/>
      <c r="P58" s="24"/>
      <c r="Q58" s="33"/>
      <c r="R58" s="26"/>
      <c r="S58" s="94"/>
      <c r="T58" s="27"/>
      <c r="U58" s="74"/>
      <c r="V58" s="47"/>
      <c r="W58" s="3"/>
      <c r="X58" s="3"/>
      <c r="Y58" s="150"/>
      <c r="Z58" s="150"/>
      <c r="AA58" s="150"/>
      <c r="AC58" s="99"/>
      <c r="AD58" s="99"/>
      <c r="AG58" s="3"/>
      <c r="AH58" s="3"/>
      <c r="AI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 ht="17.100000000000001" customHeight="1" x14ac:dyDescent="0.2">
      <c r="A59" s="17"/>
      <c r="B59" s="22"/>
      <c r="C59" s="69"/>
      <c r="D59" s="81"/>
      <c r="E59" s="89" t="s">
        <v>52</v>
      </c>
      <c r="F59" s="21"/>
      <c r="G59" s="47"/>
      <c r="H59" s="24"/>
      <c r="I59" s="96"/>
      <c r="J59" s="25"/>
      <c r="K59" s="35"/>
      <c r="L59" s="25"/>
      <c r="M59" s="23"/>
      <c r="N59" s="33"/>
      <c r="O59" s="24"/>
      <c r="P59" s="24"/>
      <c r="Q59" s="33"/>
      <c r="R59" s="26"/>
      <c r="S59" s="94" t="s">
        <v>51</v>
      </c>
      <c r="T59" s="30">
        <f>VLOOKUP($AB$5,データ!$B$3:$C$16,2)</f>
        <v>0</v>
      </c>
      <c r="U59" s="74"/>
      <c r="V59" s="47"/>
      <c r="W59" s="3"/>
      <c r="X59" s="3"/>
      <c r="Y59" s="3"/>
      <c r="Z59" s="3"/>
      <c r="AA59" s="98">
        <f>n</f>
        <v>0</v>
      </c>
      <c r="AB59" s="3"/>
      <c r="AG59" s="3"/>
      <c r="AH59" s="3"/>
      <c r="AI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7.100000000000001" customHeight="1" x14ac:dyDescent="0.15">
      <c r="A60" s="17"/>
      <c r="B60" s="22"/>
      <c r="C60" s="69"/>
      <c r="D60" s="81"/>
      <c r="E60" s="88"/>
      <c r="F60" s="70" t="s">
        <v>53</v>
      </c>
      <c r="G60" s="238" t="str">
        <f>"("&amp;CONCATENATE(AB41,AB42,AB44,AB45,AB47,AB48,AB50,AB51,AB53,AB54,AB56)&amp;")×"&amp;FIXED(AA59,2,TRUE)</f>
        <v>()×0.00</v>
      </c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9"/>
      <c r="S60" s="94"/>
      <c r="T60" s="27"/>
      <c r="U60" s="74"/>
      <c r="V60" s="47"/>
      <c r="W60" s="3"/>
      <c r="X60" s="3"/>
      <c r="Y60" s="3"/>
      <c r="Z60" s="3"/>
      <c r="AG60" s="3"/>
      <c r="AH60" s="3"/>
      <c r="AI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7.100000000000001" customHeight="1" x14ac:dyDescent="0.15">
      <c r="A61" s="17"/>
      <c r="B61" s="22"/>
      <c r="C61" s="69"/>
      <c r="D61" s="81"/>
      <c r="E61" s="24"/>
      <c r="F61" s="70" t="s">
        <v>56</v>
      </c>
      <c r="G61" s="185" t="str">
        <f>AE41&amp;"  [L/min]"</f>
        <v>0  [L/min]</v>
      </c>
      <c r="H61" s="185"/>
      <c r="I61" s="185"/>
      <c r="J61" s="185"/>
      <c r="K61" s="117"/>
      <c r="L61" s="26"/>
      <c r="M61" s="26"/>
      <c r="N61" s="33"/>
      <c r="O61" s="33"/>
      <c r="P61" s="33"/>
      <c r="Q61" s="33"/>
      <c r="R61" s="26"/>
      <c r="S61" s="94"/>
      <c r="T61" s="27"/>
      <c r="U61" s="74"/>
      <c r="V61" s="47"/>
      <c r="W61" s="3"/>
      <c r="X61" s="3"/>
      <c r="Y61" s="3"/>
      <c r="Z61" s="3"/>
      <c r="AG61" s="3"/>
      <c r="AH61" s="3"/>
      <c r="AI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7.100000000000001" customHeight="1" x14ac:dyDescent="0.15">
      <c r="A62" s="17"/>
      <c r="B62" s="53"/>
      <c r="C62" s="49"/>
      <c r="D62" s="87"/>
      <c r="E62" s="49"/>
      <c r="F62" s="49"/>
      <c r="G62" s="106"/>
      <c r="H62" s="49"/>
      <c r="I62" s="107"/>
      <c r="J62" s="108"/>
      <c r="K62" s="108"/>
      <c r="L62" s="109"/>
      <c r="M62" s="52"/>
      <c r="N62" s="50"/>
      <c r="O62" s="49"/>
      <c r="P62" s="49"/>
      <c r="Q62" s="50"/>
      <c r="R62" s="51"/>
      <c r="S62" s="94"/>
      <c r="T62" s="27"/>
      <c r="U62" s="74"/>
      <c r="V62" s="47"/>
      <c r="W62" s="3"/>
      <c r="X62" s="3"/>
      <c r="Y62" s="3"/>
      <c r="Z62" s="3"/>
      <c r="AE62" s="3"/>
      <c r="AF62" s="3"/>
      <c r="AG62" s="3"/>
      <c r="AH62" s="3"/>
      <c r="AI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8" customHeight="1" x14ac:dyDescent="0.15">
      <c r="A63" s="17"/>
      <c r="B63" s="141" t="s">
        <v>61</v>
      </c>
      <c r="C63" s="142"/>
      <c r="D63" s="143"/>
      <c r="E63" s="144" t="s">
        <v>85</v>
      </c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2"/>
      <c r="Q63" s="146"/>
      <c r="R63" s="110"/>
      <c r="S63" s="111"/>
      <c r="T63" s="118"/>
      <c r="U63" s="119"/>
      <c r="V63" s="47"/>
      <c r="W63" s="3"/>
      <c r="X63" s="3"/>
      <c r="Y63" s="3"/>
      <c r="Z63" s="3"/>
      <c r="AE63" s="3"/>
      <c r="AF63" s="3"/>
      <c r="AG63" s="3"/>
      <c r="AH63" s="3"/>
      <c r="AI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5.0999999999999996" customHeight="1" x14ac:dyDescent="0.15">
      <c r="A64" s="17"/>
      <c r="B64" s="22"/>
      <c r="C64" s="24"/>
      <c r="D64" s="85"/>
      <c r="E64" s="25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  <c r="Q64" s="33"/>
      <c r="R64" s="26"/>
      <c r="S64" s="96"/>
      <c r="T64" s="27"/>
      <c r="U64" s="74"/>
      <c r="V64" s="47"/>
      <c r="W64" s="3"/>
      <c r="X64" s="3"/>
      <c r="Y64" s="3"/>
      <c r="Z64" s="3"/>
      <c r="AE64" s="3"/>
      <c r="AF64" s="3"/>
      <c r="AG64" s="3"/>
      <c r="AH64" s="3"/>
      <c r="AI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6" ht="18" customHeight="1" x14ac:dyDescent="0.15">
      <c r="A65" s="17"/>
      <c r="B65" s="20"/>
      <c r="C65" s="33"/>
      <c r="D65" s="86"/>
      <c r="E65" s="23"/>
      <c r="F65" s="186" t="s">
        <v>78</v>
      </c>
      <c r="G65" s="187"/>
      <c r="H65" s="187"/>
      <c r="I65" s="187"/>
      <c r="J65" s="187"/>
      <c r="K65" s="230">
        <f>AE41</f>
        <v>0</v>
      </c>
      <c r="L65" s="231"/>
      <c r="M65" s="231"/>
      <c r="N65" s="188" t="s">
        <v>17</v>
      </c>
      <c r="O65" s="189"/>
      <c r="P65" s="23"/>
      <c r="Q65" s="26"/>
      <c r="R65" s="23"/>
      <c r="S65" s="26"/>
      <c r="T65" s="96"/>
      <c r="U65" s="74"/>
      <c r="V65" s="47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6" ht="5.0999999999999996" customHeight="1" x14ac:dyDescent="0.15">
      <c r="A66" s="17"/>
      <c r="B66" s="20"/>
      <c r="C66" s="33"/>
      <c r="D66" s="86"/>
      <c r="E66" s="23"/>
      <c r="F66" s="138"/>
      <c r="G66" s="138"/>
      <c r="H66" s="138"/>
      <c r="I66" s="138"/>
      <c r="J66" s="138"/>
      <c r="K66" s="139"/>
      <c r="L66" s="140"/>
      <c r="M66" s="140"/>
      <c r="N66" s="26"/>
      <c r="O66" s="26"/>
      <c r="P66" s="23"/>
      <c r="Q66" s="26"/>
      <c r="R66" s="23"/>
      <c r="S66" s="26"/>
      <c r="T66" s="96"/>
      <c r="U66" s="74"/>
      <c r="V66" s="47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6" ht="18" customHeight="1" x14ac:dyDescent="0.15">
      <c r="A67" s="17"/>
      <c r="B67" s="22"/>
      <c r="C67" s="69"/>
      <c r="D67" s="81"/>
      <c r="E67" s="25" t="s">
        <v>86</v>
      </c>
      <c r="F67" s="31"/>
      <c r="G67" s="31"/>
      <c r="H67" s="31"/>
      <c r="I67" s="32"/>
      <c r="J67" s="43"/>
      <c r="K67" s="23"/>
      <c r="L67" s="23"/>
      <c r="M67" s="23"/>
      <c r="N67" s="24"/>
      <c r="O67" s="24"/>
      <c r="P67" s="23"/>
      <c r="Q67" s="23"/>
      <c r="R67" s="23"/>
      <c r="S67" s="23"/>
      <c r="T67" s="73"/>
      <c r="U67" s="74"/>
      <c r="V67" s="23"/>
      <c r="W67" s="3"/>
      <c r="X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5.0999999999999996" customHeight="1" thickBot="1" x14ac:dyDescent="0.2">
      <c r="A68" s="17"/>
      <c r="B68" s="22"/>
      <c r="C68" s="69"/>
      <c r="D68" s="81"/>
      <c r="E68" s="25"/>
      <c r="F68" s="31"/>
      <c r="G68" s="31"/>
      <c r="H68" s="31"/>
      <c r="I68" s="32"/>
      <c r="J68" s="43"/>
      <c r="K68" s="23"/>
      <c r="L68" s="23"/>
      <c r="M68" s="23"/>
      <c r="N68" s="24"/>
      <c r="O68" s="24"/>
      <c r="P68" s="23"/>
      <c r="Q68" s="23"/>
      <c r="R68" s="23"/>
      <c r="S68" s="23"/>
      <c r="T68" s="73"/>
      <c r="U68" s="74"/>
      <c r="V68" s="23"/>
      <c r="W68" s="3"/>
      <c r="X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24.95" customHeight="1" x14ac:dyDescent="0.15">
      <c r="A69" s="17"/>
      <c r="B69" s="22"/>
      <c r="C69" s="69"/>
      <c r="D69" s="81"/>
      <c r="E69" s="23"/>
      <c r="F69" s="236" t="s">
        <v>26</v>
      </c>
      <c r="G69" s="237"/>
      <c r="H69" s="237"/>
      <c r="I69" s="237"/>
      <c r="J69" s="237"/>
      <c r="K69" s="237"/>
      <c r="L69" s="237"/>
      <c r="M69" s="176" t="s">
        <v>76</v>
      </c>
      <c r="N69" s="176"/>
      <c r="O69" s="176"/>
      <c r="P69" s="176"/>
      <c r="Q69" s="177"/>
      <c r="R69" s="121"/>
      <c r="S69" s="121"/>
      <c r="T69" s="73"/>
      <c r="U69" s="74"/>
      <c r="V69" s="23"/>
      <c r="W69" s="3"/>
      <c r="X69" s="3"/>
      <c r="AQ69" s="3"/>
      <c r="AR69" s="3"/>
      <c r="AS69" s="3"/>
      <c r="AT69" s="3"/>
      <c r="AU69" s="3"/>
      <c r="AV69" s="3"/>
      <c r="AW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24.95" customHeight="1" thickBot="1" x14ac:dyDescent="0.2">
      <c r="A70" s="17"/>
      <c r="B70" s="22"/>
      <c r="C70" s="69"/>
      <c r="D70" s="81"/>
      <c r="E70" s="23"/>
      <c r="F70" s="174" t="str">
        <f>IF(AE41=0,"-",製品一覧!I7)</f>
        <v>-</v>
      </c>
      <c r="G70" s="175"/>
      <c r="H70" s="175"/>
      <c r="I70" s="175"/>
      <c r="J70" s="175"/>
      <c r="K70" s="175"/>
      <c r="L70" s="175"/>
      <c r="M70" s="178" t="str">
        <f>IF(AE41=0,"-",製品一覧!I21)</f>
        <v>-</v>
      </c>
      <c r="N70" s="178"/>
      <c r="O70" s="178"/>
      <c r="P70" s="178"/>
      <c r="Q70" s="179"/>
      <c r="R70" s="121"/>
      <c r="S70" s="121"/>
      <c r="T70" s="73"/>
      <c r="U70" s="74"/>
      <c r="V70" s="23"/>
      <c r="W70" s="3"/>
      <c r="X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</row>
    <row r="71" spans="1:256" ht="18" customHeight="1" x14ac:dyDescent="0.15">
      <c r="A71" s="17"/>
      <c r="B71" s="22"/>
      <c r="C71" s="69"/>
      <c r="D71" s="81"/>
      <c r="E71" s="25" t="s">
        <v>87</v>
      </c>
      <c r="F71" s="44"/>
      <c r="G71" s="44"/>
      <c r="H71" s="44"/>
      <c r="I71" s="45"/>
      <c r="J71" s="46"/>
      <c r="K71" s="46"/>
      <c r="L71" s="46"/>
      <c r="M71" s="46"/>
      <c r="N71" s="45"/>
      <c r="O71" s="46"/>
      <c r="P71" s="46"/>
      <c r="Q71" s="46"/>
      <c r="R71" s="46"/>
      <c r="S71" s="46"/>
      <c r="T71" s="73"/>
      <c r="U71" s="74"/>
      <c r="V71" s="23"/>
      <c r="W71" s="3"/>
      <c r="X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</row>
    <row r="72" spans="1:256" ht="18" customHeight="1" x14ac:dyDescent="0.15">
      <c r="A72" s="17"/>
      <c r="B72" s="22"/>
      <c r="C72" s="69"/>
      <c r="D72" s="81"/>
      <c r="E72" s="23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74"/>
      <c r="V72" s="23"/>
      <c r="W72" s="3"/>
      <c r="X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</row>
    <row r="73" spans="1:256" ht="18" customHeight="1" x14ac:dyDescent="0.15">
      <c r="A73" s="17"/>
      <c r="B73" s="22"/>
      <c r="C73" s="69"/>
      <c r="D73" s="81"/>
      <c r="E73" s="23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74"/>
      <c r="V73" s="23"/>
      <c r="W73" s="3"/>
      <c r="X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</row>
    <row r="74" spans="1:256" ht="18" customHeight="1" x14ac:dyDescent="0.15">
      <c r="A74" s="17"/>
      <c r="B74" s="22"/>
      <c r="C74" s="69"/>
      <c r="D74" s="81"/>
      <c r="E74" s="23"/>
      <c r="F74" s="44"/>
      <c r="G74" s="44"/>
      <c r="H74" s="44"/>
      <c r="I74" s="45"/>
      <c r="J74" s="46"/>
      <c r="K74" s="46"/>
      <c r="L74" s="46"/>
      <c r="M74" s="46"/>
      <c r="N74" s="45"/>
      <c r="O74" s="46"/>
      <c r="P74" s="46"/>
      <c r="Q74" s="46"/>
      <c r="R74" s="46"/>
      <c r="S74" s="46"/>
      <c r="T74" s="73"/>
      <c r="U74" s="74"/>
      <c r="V74" s="23"/>
      <c r="W74" s="3"/>
      <c r="X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</row>
    <row r="75" spans="1:256" ht="18" customHeight="1" x14ac:dyDescent="0.15">
      <c r="A75" s="17"/>
      <c r="B75" s="22"/>
      <c r="C75" s="69"/>
      <c r="D75" s="81"/>
      <c r="E75" s="27" t="s">
        <v>62</v>
      </c>
      <c r="F75" s="232" t="s">
        <v>88</v>
      </c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3"/>
      <c r="V75" s="46"/>
      <c r="W75" s="3"/>
      <c r="X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6" ht="18" customHeight="1" x14ac:dyDescent="0.15">
      <c r="A76" s="17"/>
      <c r="B76" s="22"/>
      <c r="C76" s="69"/>
      <c r="D76" s="81"/>
      <c r="E76" s="27"/>
      <c r="F76" s="234" t="s">
        <v>89</v>
      </c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5"/>
      <c r="V76" s="46"/>
      <c r="W76" s="3"/>
      <c r="X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6" ht="18" customHeight="1" x14ac:dyDescent="0.15">
      <c r="A77" s="17"/>
      <c r="B77" s="22"/>
      <c r="C77" s="69"/>
      <c r="D77" s="81"/>
      <c r="E77" s="27" t="s">
        <v>63</v>
      </c>
      <c r="F77" s="232" t="s">
        <v>90</v>
      </c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3"/>
      <c r="V77" s="46"/>
      <c r="W77" s="3"/>
      <c r="X77" s="3"/>
      <c r="AQ77" s="3"/>
      <c r="AR77" s="3"/>
      <c r="AS77" s="3"/>
      <c r="AT77" s="3"/>
      <c r="AU77" s="3"/>
      <c r="AV77" s="3"/>
      <c r="AW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6" ht="9.9499999999999993" customHeight="1" thickBot="1" x14ac:dyDescent="0.2">
      <c r="A78" s="17"/>
      <c r="B78" s="28"/>
      <c r="C78" s="29"/>
      <c r="D78" s="29"/>
      <c r="E78" s="112"/>
      <c r="F78" s="29"/>
      <c r="G78" s="48"/>
      <c r="H78" s="68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147"/>
      <c r="V78" s="137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ht="17.25" customHeight="1" x14ac:dyDescent="0.15">
      <c r="A79" s="17"/>
      <c r="B79" s="23"/>
      <c r="C79" s="24"/>
      <c r="D79" s="24"/>
      <c r="E79" s="24"/>
      <c r="F79" s="24"/>
      <c r="G79" s="136"/>
      <c r="H79" s="25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96" t="s">
        <v>107</v>
      </c>
      <c r="V79" s="137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ht="9.75" customHeight="1" x14ac:dyDescent="0.15">
      <c r="A80" s="1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36"/>
      <c r="N80" s="17"/>
      <c r="O80" s="17"/>
      <c r="P80" s="17"/>
      <c r="Q80" s="17"/>
      <c r="R80" s="17"/>
      <c r="S80" s="17"/>
      <c r="T80" s="17"/>
      <c r="U80" s="17"/>
      <c r="V80" s="18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ht="18" customHeight="1" x14ac:dyDescent="0.15">
      <c r="A81" s="3"/>
      <c r="B81" s="6"/>
      <c r="C81" s="3"/>
      <c r="D81" s="3"/>
      <c r="E81" s="3"/>
      <c r="F81" s="3"/>
      <c r="G81" s="3"/>
      <c r="H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ht="18" customHeight="1" x14ac:dyDescent="0.15">
      <c r="A82" s="3"/>
      <c r="B82" s="3"/>
      <c r="C82" s="3"/>
      <c r="D82" s="3"/>
      <c r="E82" s="3"/>
      <c r="F82" s="3"/>
      <c r="G82" s="3"/>
      <c r="H82" s="3"/>
      <c r="M82" s="228"/>
      <c r="N82" s="228"/>
      <c r="O82" s="228"/>
      <c r="P82" s="3"/>
      <c r="Q82" s="3"/>
      <c r="R82" s="227"/>
      <c r="S82" s="227"/>
      <c r="T82" s="227"/>
      <c r="U82" s="227"/>
      <c r="V82" s="227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ht="18" customHeight="1" x14ac:dyDescent="0.15">
      <c r="A83" s="3"/>
      <c r="B83" s="3"/>
      <c r="C83" s="3"/>
      <c r="D83" s="3"/>
      <c r="E83" s="3"/>
      <c r="F83" s="3"/>
      <c r="G83" s="3"/>
      <c r="H83" s="3"/>
      <c r="M83" s="3"/>
      <c r="N83" s="3"/>
      <c r="O83" s="3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ht="14.2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227"/>
      <c r="U84" s="227"/>
      <c r="V84" s="227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ht="14.2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ht="14.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227"/>
      <c r="P86" s="227"/>
      <c r="Q86" s="227"/>
      <c r="R86" s="3"/>
      <c r="S86" s="3"/>
      <c r="T86" s="227"/>
      <c r="U86" s="227"/>
      <c r="V86" s="227"/>
      <c r="W86" s="227"/>
      <c r="X86" s="227"/>
      <c r="Y86" s="227"/>
      <c r="Z86" s="97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ht="14.2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227"/>
      <c r="U87" s="227"/>
      <c r="V87" s="227"/>
      <c r="W87" s="227"/>
      <c r="X87" s="227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14.2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ht="14.2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ht="14.25" x14ac:dyDescent="0.15">
      <c r="A90" s="3"/>
      <c r="B90" s="3"/>
      <c r="C90" s="3"/>
      <c r="D90" s="3"/>
      <c r="E90" s="3"/>
      <c r="F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ht="14.2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ht="14.2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ht="14.2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ht="14.2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ht="14.2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ht="14.25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ht="14.2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ht="14.25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ht="14.25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ht="14.2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ht="14.2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</row>
    <row r="102" spans="1:256" ht="14.2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</row>
    <row r="103" spans="1:256" ht="14.25" x14ac:dyDescent="0.15">
      <c r="A103" s="3"/>
      <c r="B103" s="3"/>
      <c r="C103" s="3"/>
      <c r="D103" s="3"/>
      <c r="E103" s="3"/>
      <c r="F103" s="3"/>
      <c r="G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</row>
    <row r="104" spans="1:256" ht="14.25" x14ac:dyDescent="0.15">
      <c r="A104" s="3"/>
      <c r="B104" s="3"/>
      <c r="C104" s="3"/>
      <c r="D104" s="3"/>
      <c r="E104" s="3"/>
      <c r="F104" s="3"/>
      <c r="G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</row>
    <row r="105" spans="1:256" ht="14.25" x14ac:dyDescent="0.15">
      <c r="A105" s="3"/>
      <c r="B105" s="3"/>
      <c r="C105" s="3"/>
      <c r="D105" s="3"/>
      <c r="E105" s="3"/>
      <c r="F105" s="3"/>
      <c r="G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</row>
    <row r="106" spans="1:256" ht="14.25" x14ac:dyDescent="0.15">
      <c r="A106" s="3"/>
      <c r="B106" s="3"/>
      <c r="C106" s="3"/>
      <c r="D106" s="3"/>
      <c r="E106" s="3"/>
      <c r="F106" s="3"/>
      <c r="G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</row>
    <row r="107" spans="1:256" ht="14.25" x14ac:dyDescent="0.15">
      <c r="B107" s="3"/>
    </row>
  </sheetData>
  <sheetProtection algorithmName="SHA-512" hashValue="+8KytkNCUmj6TXPZzOkHyDUG0ozsyCLNsTIusKoT9+2XKyuTFvRlNrBqDNx4GAabWr+BkciUTybcy3kMCaKWtw==" saltValue="g1FYDclAZuAnbCEK0N5EkQ==" spinCount="100000" sheet="1" selectLockedCells="1"/>
  <mergeCells count="127">
    <mergeCell ref="C31:D31"/>
    <mergeCell ref="H31:I31"/>
    <mergeCell ref="C32:D32"/>
    <mergeCell ref="E32:F32"/>
    <mergeCell ref="H32:I32"/>
    <mergeCell ref="J32:K32"/>
    <mergeCell ref="T51:U51"/>
    <mergeCell ref="C37:E37"/>
    <mergeCell ref="H37:J37"/>
    <mergeCell ref="C33:D33"/>
    <mergeCell ref="H33:I33"/>
    <mergeCell ref="C34:D34"/>
    <mergeCell ref="H34:I34"/>
    <mergeCell ref="AB4:AF4"/>
    <mergeCell ref="AB5:AF5"/>
    <mergeCell ref="AB10:AO10"/>
    <mergeCell ref="AB11:AO11"/>
    <mergeCell ref="S4:V4"/>
    <mergeCell ref="W4:Y4"/>
    <mergeCell ref="S5:T5"/>
    <mergeCell ref="U5:V5"/>
    <mergeCell ref="W5:X5"/>
    <mergeCell ref="S10:V10"/>
    <mergeCell ref="W10:Y10"/>
    <mergeCell ref="S11:T11"/>
    <mergeCell ref="U11:V11"/>
    <mergeCell ref="W11:X11"/>
    <mergeCell ref="T87:X87"/>
    <mergeCell ref="M82:O82"/>
    <mergeCell ref="R82:V82"/>
    <mergeCell ref="P83:S83"/>
    <mergeCell ref="T83:AH83"/>
    <mergeCell ref="T84:V84"/>
    <mergeCell ref="O86:Q86"/>
    <mergeCell ref="T86:Y86"/>
    <mergeCell ref="R27:T27"/>
    <mergeCell ref="T41:U41"/>
    <mergeCell ref="T42:U42"/>
    <mergeCell ref="T44:U44"/>
    <mergeCell ref="S39:U39"/>
    <mergeCell ref="K65:M65"/>
    <mergeCell ref="F75:U75"/>
    <mergeCell ref="F76:U76"/>
    <mergeCell ref="F77:U77"/>
    <mergeCell ref="F69:L69"/>
    <mergeCell ref="G60:R60"/>
    <mergeCell ref="D38:F38"/>
    <mergeCell ref="I38:K38"/>
    <mergeCell ref="L29:U38"/>
    <mergeCell ref="C36:E36"/>
    <mergeCell ref="H36:J36"/>
    <mergeCell ref="M22:N22"/>
    <mergeCell ref="O22:P22"/>
    <mergeCell ref="T22:U22"/>
    <mergeCell ref="R24:S24"/>
    <mergeCell ref="R26:T26"/>
    <mergeCell ref="R21:S21"/>
    <mergeCell ref="O11:P11"/>
    <mergeCell ref="T50:U50"/>
    <mergeCell ref="T48:U48"/>
    <mergeCell ref="T47:U47"/>
    <mergeCell ref="T45:U45"/>
    <mergeCell ref="B4:E4"/>
    <mergeCell ref="F4:H4"/>
    <mergeCell ref="K4:N4"/>
    <mergeCell ref="O4:Q4"/>
    <mergeCell ref="F10:H10"/>
    <mergeCell ref="B10:E10"/>
    <mergeCell ref="B39:D39"/>
    <mergeCell ref="H21:I21"/>
    <mergeCell ref="K10:N10"/>
    <mergeCell ref="O10:Q10"/>
    <mergeCell ref="B5:C5"/>
    <mergeCell ref="D5:E5"/>
    <mergeCell ref="F5:G5"/>
    <mergeCell ref="K5:L5"/>
    <mergeCell ref="M5:N5"/>
    <mergeCell ref="O5:P5"/>
    <mergeCell ref="E39:R39"/>
    <mergeCell ref="C27:E27"/>
    <mergeCell ref="C26:E26"/>
    <mergeCell ref="H26:J26"/>
    <mergeCell ref="D28:F28"/>
    <mergeCell ref="I28:K28"/>
    <mergeCell ref="N28:P28"/>
    <mergeCell ref="M24:N24"/>
    <mergeCell ref="B11:C11"/>
    <mergeCell ref="D11:E11"/>
    <mergeCell ref="F11:G11"/>
    <mergeCell ref="K11:L11"/>
    <mergeCell ref="M11:N11"/>
    <mergeCell ref="H27:J27"/>
    <mergeCell ref="M26:O26"/>
    <mergeCell ref="M27:O27"/>
    <mergeCell ref="H16:R17"/>
    <mergeCell ref="C24:D24"/>
    <mergeCell ref="C23:D23"/>
    <mergeCell ref="C21:D21"/>
    <mergeCell ref="R23:S23"/>
    <mergeCell ref="C22:D22"/>
    <mergeCell ref="H22:I22"/>
    <mergeCell ref="J22:K22"/>
    <mergeCell ref="H23:I23"/>
    <mergeCell ref="M23:N23"/>
    <mergeCell ref="M21:N21"/>
    <mergeCell ref="S16:U16"/>
    <mergeCell ref="S17:U17"/>
    <mergeCell ref="R22:S22"/>
    <mergeCell ref="B18:U18"/>
    <mergeCell ref="E22:F22"/>
    <mergeCell ref="F70:L70"/>
    <mergeCell ref="M69:Q69"/>
    <mergeCell ref="M70:Q70"/>
    <mergeCell ref="F72:T72"/>
    <mergeCell ref="F73:T73"/>
    <mergeCell ref="AF23:AG23"/>
    <mergeCell ref="AF24:AG24"/>
    <mergeCell ref="AF25:AG25"/>
    <mergeCell ref="G61:J61"/>
    <mergeCell ref="F65:J65"/>
    <mergeCell ref="N65:O65"/>
    <mergeCell ref="S28:U28"/>
    <mergeCell ref="H24:I24"/>
    <mergeCell ref="T57:U57"/>
    <mergeCell ref="T53:U53"/>
    <mergeCell ref="T54:U54"/>
    <mergeCell ref="T56:U56"/>
  </mergeCells>
  <phoneticPr fontId="1"/>
  <conditionalFormatting sqref="F5 B5">
    <cfRule type="containsBlanks" dxfId="13" priority="26">
      <formula>LEN(TRIM(B5))=0</formula>
    </cfRule>
  </conditionalFormatting>
  <conditionalFormatting sqref="K5">
    <cfRule type="containsBlanks" dxfId="12" priority="25">
      <formula>LEN(TRIM(K5))=0</formula>
    </cfRule>
  </conditionalFormatting>
  <conditionalFormatting sqref="O5">
    <cfRule type="containsBlanks" dxfId="11" priority="22">
      <formula>LEN(TRIM(O5))=0</formula>
    </cfRule>
  </conditionalFormatting>
  <conditionalFormatting sqref="F11">
    <cfRule type="containsBlanks" dxfId="10" priority="21">
      <formula>LEN(TRIM(F11))=0</formula>
    </cfRule>
  </conditionalFormatting>
  <conditionalFormatting sqref="O11">
    <cfRule type="containsBlanks" dxfId="9" priority="20">
      <formula>LEN(TRIM(O11))=0</formula>
    </cfRule>
  </conditionalFormatting>
  <conditionalFormatting sqref="K11">
    <cfRule type="containsBlanks" dxfId="8" priority="16">
      <formula>LEN(TRIM(K11))=0</formula>
    </cfRule>
  </conditionalFormatting>
  <conditionalFormatting sqref="B11">
    <cfRule type="containsBlanks" dxfId="7" priority="15">
      <formula>LEN(TRIM(B11))=0</formula>
    </cfRule>
  </conditionalFormatting>
  <conditionalFormatting sqref="R26:T27 M26:O27 H26:J27 C26:E27">
    <cfRule type="containsBlanks" dxfId="6" priority="14">
      <formula>LEN(TRIM(C26))=0</formula>
    </cfRule>
  </conditionalFormatting>
  <conditionalFormatting sqref="S11">
    <cfRule type="containsBlanks" dxfId="5" priority="7">
      <formula>LEN(TRIM(S11))=0</formula>
    </cfRule>
  </conditionalFormatting>
  <conditionalFormatting sqref="AB11">
    <cfRule type="containsBlanks" dxfId="4" priority="11">
      <formula>LEN(TRIM(AB11))=0</formula>
    </cfRule>
  </conditionalFormatting>
  <conditionalFormatting sqref="S5">
    <cfRule type="containsBlanks" dxfId="3" priority="10">
      <formula>LEN(TRIM(S5))=0</formula>
    </cfRule>
  </conditionalFormatting>
  <conditionalFormatting sqref="W11">
    <cfRule type="containsBlanks" dxfId="2" priority="8">
      <formula>LEN(TRIM(W11))=0</formula>
    </cfRule>
  </conditionalFormatting>
  <conditionalFormatting sqref="W5">
    <cfRule type="containsBlanks" dxfId="1" priority="6">
      <formula>LEN(TRIM(W5))=0</formula>
    </cfRule>
  </conditionalFormatting>
  <conditionalFormatting sqref="H36:J37 C36:E37">
    <cfRule type="containsBlanks" dxfId="0" priority="5">
      <formula>LEN(TRIM(C36))=0</formula>
    </cfRule>
  </conditionalFormatting>
  <pageMargins left="0.59055118110236227" right="0.35433070866141736" top="0.70866141732283472" bottom="0.27559055118110237" header="0.51181102362204722" footer="0.19685039370078741"/>
  <pageSetup paperSize="9" scale="7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5:N22"/>
  <sheetViews>
    <sheetView zoomScale="85" zoomScaleNormal="85" workbookViewId="0">
      <selection activeCell="F19" sqref="F19"/>
    </sheetView>
  </sheetViews>
  <sheetFormatPr defaultRowHeight="20.100000000000001" customHeight="1" x14ac:dyDescent="0.15"/>
  <cols>
    <col min="1" max="1" width="19.75" style="15" bestFit="1" customWidth="1"/>
    <col min="2" max="2" width="25.75" style="15" bestFit="1" customWidth="1"/>
    <col min="3" max="3" width="25.75" style="39" customWidth="1"/>
    <col min="4" max="4" width="18.375" style="10" bestFit="1" customWidth="1"/>
    <col min="5" max="5" width="18.375" style="10" customWidth="1"/>
    <col min="6" max="6" width="59.875" style="10" bestFit="1" customWidth="1"/>
    <col min="7" max="7" width="15.25" style="10" customWidth="1"/>
    <col min="8" max="8" width="17.25" style="10" bestFit="1" customWidth="1"/>
    <col min="9" max="9" width="19.5" style="10" bestFit="1" customWidth="1"/>
    <col min="10" max="10" width="9" style="37"/>
    <col min="11" max="11" width="9" style="10"/>
    <col min="12" max="12" width="16.25" style="37" bestFit="1" customWidth="1"/>
    <col min="13" max="13" width="13.25" style="10" customWidth="1"/>
    <col min="14" max="14" width="50.625" style="10" customWidth="1"/>
    <col min="15" max="16384" width="9" style="10"/>
  </cols>
  <sheetData>
    <row r="5" spans="1:14" ht="20.100000000000001" customHeight="1" x14ac:dyDescent="0.15">
      <c r="L5" s="120"/>
      <c r="M5" s="123"/>
      <c r="N5" s="123"/>
    </row>
    <row r="6" spans="1:14" ht="20.100000000000001" customHeight="1" x14ac:dyDescent="0.15">
      <c r="H6" s="122" t="s">
        <v>77</v>
      </c>
      <c r="I6" s="126" t="s">
        <v>13</v>
      </c>
      <c r="J6" s="127"/>
      <c r="K6" s="123"/>
      <c r="L6" s="120"/>
      <c r="M6" s="123"/>
      <c r="N6" s="123"/>
    </row>
    <row r="7" spans="1:14" ht="38.25" customHeight="1" x14ac:dyDescent="0.15">
      <c r="F7" s="172" t="s">
        <v>108</v>
      </c>
      <c r="H7" s="54">
        <f>MATCH(SMALL(I$10:I$19,1),I$10:I$19,0)</f>
        <v>10</v>
      </c>
      <c r="I7" s="132" t="str">
        <f>IF(ISERROR(H7),"-",INDEX($A$10:$F$19,H7,6))</f>
        <v>GT-B75Pランドリー</v>
      </c>
      <c r="J7" s="127"/>
      <c r="K7" s="123"/>
      <c r="L7" s="124"/>
      <c r="M7" s="124"/>
      <c r="N7" s="124"/>
    </row>
    <row r="8" spans="1:14" ht="30" customHeight="1" x14ac:dyDescent="0.15">
      <c r="A8" s="255" t="s">
        <v>0</v>
      </c>
      <c r="B8" s="255" t="s">
        <v>1</v>
      </c>
      <c r="C8" s="255" t="s">
        <v>8</v>
      </c>
      <c r="D8" s="257" t="s">
        <v>3</v>
      </c>
      <c r="E8" s="257" t="s">
        <v>4</v>
      </c>
      <c r="F8" s="257" t="s">
        <v>2</v>
      </c>
      <c r="G8" s="40"/>
      <c r="H8" s="254" t="s">
        <v>10</v>
      </c>
      <c r="I8" s="254"/>
      <c r="K8" s="123"/>
      <c r="L8" s="120"/>
      <c r="M8" s="123"/>
      <c r="N8" s="123"/>
    </row>
    <row r="9" spans="1:14" ht="30" customHeight="1" x14ac:dyDescent="0.15">
      <c r="A9" s="256"/>
      <c r="B9" s="256"/>
      <c r="C9" s="256"/>
      <c r="D9" s="258"/>
      <c r="E9" s="258"/>
      <c r="F9" s="258"/>
      <c r="G9" s="42"/>
      <c r="H9" s="130">
        <f>ランドリートラップ選定!AE41</f>
        <v>0</v>
      </c>
      <c r="I9" s="131" t="s">
        <v>11</v>
      </c>
      <c r="K9" s="123"/>
      <c r="L9" s="120"/>
      <c r="M9" s="123"/>
    </row>
    <row r="10" spans="1:14" ht="24.95" customHeight="1" x14ac:dyDescent="0.15">
      <c r="A10" s="14">
        <v>1125</v>
      </c>
      <c r="B10" s="14">
        <v>354.4</v>
      </c>
      <c r="C10" s="38" t="s">
        <v>12</v>
      </c>
      <c r="D10" s="12" t="s">
        <v>9</v>
      </c>
      <c r="E10" s="12" t="s">
        <v>5</v>
      </c>
      <c r="F10" s="171" t="s">
        <v>114</v>
      </c>
      <c r="G10" s="40"/>
      <c r="H10" s="128">
        <v>1125</v>
      </c>
      <c r="I10" s="129">
        <f t="shared" ref="I10:I19" si="0">IF(H10&gt;=$H$9,H10,"-")</f>
        <v>1125</v>
      </c>
      <c r="K10" s="123"/>
      <c r="L10" s="125"/>
      <c r="M10" s="123"/>
    </row>
    <row r="11" spans="1:14" ht="24.95" customHeight="1" x14ac:dyDescent="0.15">
      <c r="A11" s="14">
        <v>750</v>
      </c>
      <c r="B11" s="14">
        <v>189</v>
      </c>
      <c r="C11" s="38" t="s">
        <v>12</v>
      </c>
      <c r="D11" s="12" t="s">
        <v>9</v>
      </c>
      <c r="E11" s="12" t="s">
        <v>5</v>
      </c>
      <c r="F11" s="171" t="s">
        <v>115</v>
      </c>
      <c r="G11" s="40"/>
      <c r="H11" s="128">
        <v>750</v>
      </c>
      <c r="I11" s="129">
        <f t="shared" si="0"/>
        <v>750</v>
      </c>
      <c r="K11" s="123"/>
      <c r="L11" s="125"/>
      <c r="M11" s="123"/>
    </row>
    <row r="12" spans="1:14" ht="24.95" customHeight="1" x14ac:dyDescent="0.15">
      <c r="A12" s="14">
        <v>562</v>
      </c>
      <c r="B12" s="14">
        <v>177</v>
      </c>
      <c r="C12" s="38" t="s">
        <v>12</v>
      </c>
      <c r="D12" s="12" t="s">
        <v>9</v>
      </c>
      <c r="E12" s="12" t="s">
        <v>5</v>
      </c>
      <c r="F12" s="171" t="s">
        <v>116</v>
      </c>
      <c r="G12" s="40"/>
      <c r="H12" s="128">
        <v>562</v>
      </c>
      <c r="I12" s="129">
        <f t="shared" si="0"/>
        <v>562</v>
      </c>
      <c r="K12" s="123"/>
      <c r="L12" s="125"/>
      <c r="M12" s="123"/>
    </row>
    <row r="13" spans="1:14" ht="24.95" customHeight="1" x14ac:dyDescent="0.15">
      <c r="A13" s="14">
        <v>400</v>
      </c>
      <c r="B13" s="14">
        <v>132.80000000000001</v>
      </c>
      <c r="C13" s="38" t="s">
        <v>12</v>
      </c>
      <c r="D13" s="12" t="s">
        <v>9</v>
      </c>
      <c r="E13" s="12" t="s">
        <v>5</v>
      </c>
      <c r="F13" s="171" t="s">
        <v>105</v>
      </c>
      <c r="G13" s="40"/>
      <c r="H13" s="128">
        <v>400</v>
      </c>
      <c r="I13" s="129">
        <f t="shared" si="0"/>
        <v>400</v>
      </c>
      <c r="K13" s="123"/>
      <c r="L13" s="125"/>
      <c r="M13" s="123"/>
    </row>
    <row r="14" spans="1:14" ht="24.95" customHeight="1" x14ac:dyDescent="0.15">
      <c r="A14" s="128">
        <v>320</v>
      </c>
      <c r="B14" s="128">
        <v>106.2</v>
      </c>
      <c r="C14" s="38" t="s">
        <v>12</v>
      </c>
      <c r="D14" s="12" t="s">
        <v>9</v>
      </c>
      <c r="E14" s="12" t="s">
        <v>5</v>
      </c>
      <c r="F14" s="171" t="s">
        <v>106</v>
      </c>
      <c r="G14" s="40"/>
      <c r="H14" s="128">
        <v>320</v>
      </c>
      <c r="I14" s="129">
        <f>IF(H14&gt;=$H$9,H14,"-")</f>
        <v>320</v>
      </c>
      <c r="K14" s="123"/>
      <c r="L14" s="125"/>
      <c r="M14" s="123"/>
    </row>
    <row r="15" spans="1:14" ht="24.95" customHeight="1" x14ac:dyDescent="0.15">
      <c r="A15" s="14">
        <v>225</v>
      </c>
      <c r="B15" s="14">
        <v>70.8</v>
      </c>
      <c r="C15" s="38" t="s">
        <v>12</v>
      </c>
      <c r="D15" s="12" t="s">
        <v>9</v>
      </c>
      <c r="E15" s="12" t="s">
        <v>5</v>
      </c>
      <c r="F15" s="171" t="s">
        <v>113</v>
      </c>
      <c r="G15" s="41"/>
      <c r="H15" s="128">
        <v>225</v>
      </c>
      <c r="I15" s="129">
        <f t="shared" si="0"/>
        <v>225</v>
      </c>
      <c r="K15" s="123"/>
      <c r="L15" s="125"/>
      <c r="M15" s="123"/>
    </row>
    <row r="16" spans="1:14" ht="24.95" customHeight="1" x14ac:dyDescent="0.15">
      <c r="A16" s="14">
        <v>187.5</v>
      </c>
      <c r="B16" s="14">
        <v>59</v>
      </c>
      <c r="C16" s="38" t="s">
        <v>12</v>
      </c>
      <c r="D16" s="12" t="s">
        <v>9</v>
      </c>
      <c r="E16" s="12" t="s">
        <v>5</v>
      </c>
      <c r="F16" s="171" t="s">
        <v>112</v>
      </c>
      <c r="G16" s="41"/>
      <c r="H16" s="128">
        <v>187.5</v>
      </c>
      <c r="I16" s="129">
        <f t="shared" si="0"/>
        <v>187.5</v>
      </c>
      <c r="K16" s="123"/>
      <c r="L16" s="125"/>
      <c r="M16" s="123"/>
    </row>
    <row r="17" spans="1:13" ht="24.95" customHeight="1" x14ac:dyDescent="0.15">
      <c r="A17" s="14">
        <v>150</v>
      </c>
      <c r="B17" s="14">
        <v>47.2</v>
      </c>
      <c r="C17" s="38" t="s">
        <v>12</v>
      </c>
      <c r="D17" s="12" t="s">
        <v>9</v>
      </c>
      <c r="E17" s="12" t="s">
        <v>5</v>
      </c>
      <c r="F17" s="171" t="s">
        <v>111</v>
      </c>
      <c r="G17" s="41"/>
      <c r="H17" s="128">
        <v>150</v>
      </c>
      <c r="I17" s="129">
        <f t="shared" si="0"/>
        <v>150</v>
      </c>
      <c r="K17" s="123"/>
      <c r="L17" s="125"/>
      <c r="M17" s="123"/>
    </row>
    <row r="18" spans="1:13" ht="24.95" customHeight="1" x14ac:dyDescent="0.15">
      <c r="A18" s="14">
        <v>112.5</v>
      </c>
      <c r="B18" s="14">
        <v>35.4</v>
      </c>
      <c r="C18" s="38" t="s">
        <v>12</v>
      </c>
      <c r="D18" s="12" t="s">
        <v>9</v>
      </c>
      <c r="E18" s="12" t="s">
        <v>5</v>
      </c>
      <c r="F18" s="171" t="s">
        <v>110</v>
      </c>
      <c r="G18" s="41"/>
      <c r="H18" s="128">
        <v>112.5</v>
      </c>
      <c r="I18" s="129">
        <f t="shared" si="0"/>
        <v>112.5</v>
      </c>
      <c r="K18" s="123"/>
      <c r="L18" s="125"/>
      <c r="M18" s="123"/>
    </row>
    <row r="19" spans="1:13" ht="24.95" customHeight="1" x14ac:dyDescent="0.15">
      <c r="A19" s="14">
        <v>75</v>
      </c>
      <c r="B19" s="14">
        <v>23.6</v>
      </c>
      <c r="C19" s="38" t="s">
        <v>12</v>
      </c>
      <c r="D19" s="12" t="s">
        <v>9</v>
      </c>
      <c r="E19" s="12" t="s">
        <v>5</v>
      </c>
      <c r="F19" s="171" t="s">
        <v>109</v>
      </c>
      <c r="G19" s="41"/>
      <c r="H19" s="128">
        <v>75</v>
      </c>
      <c r="I19" s="129">
        <f t="shared" si="0"/>
        <v>75</v>
      </c>
      <c r="K19" s="123"/>
      <c r="L19" s="125"/>
      <c r="M19" s="123"/>
    </row>
    <row r="20" spans="1:13" ht="20.100000000000001" customHeight="1" x14ac:dyDescent="0.15">
      <c r="H20" s="37"/>
      <c r="K20" s="123"/>
      <c r="L20" s="120"/>
      <c r="M20" s="123"/>
    </row>
    <row r="21" spans="1:13" ht="20.100000000000001" customHeight="1" x14ac:dyDescent="0.15">
      <c r="H21" s="37" t="s">
        <v>16</v>
      </c>
      <c r="I21" s="37">
        <f>MIN(I10:I19)</f>
        <v>75</v>
      </c>
      <c r="K21" s="123"/>
      <c r="L21" s="120"/>
      <c r="M21" s="123"/>
    </row>
    <row r="22" spans="1:13" ht="20.100000000000001" customHeight="1" x14ac:dyDescent="0.15">
      <c r="K22" s="120"/>
      <c r="L22" s="123"/>
      <c r="M22" s="123"/>
    </row>
  </sheetData>
  <mergeCells count="7">
    <mergeCell ref="H8:I8"/>
    <mergeCell ref="A8:A9"/>
    <mergeCell ref="B8:B9"/>
    <mergeCell ref="C8:C9"/>
    <mergeCell ref="D8:D9"/>
    <mergeCell ref="F8:F9"/>
    <mergeCell ref="E8:E9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2:S64"/>
  <sheetViews>
    <sheetView topLeftCell="A25" zoomScale="115" zoomScaleNormal="115" zoomScaleSheetLayoutView="115" workbookViewId="0">
      <pane xSplit="32670" topLeftCell="Q1"/>
      <selection activeCell="C16" sqref="C16"/>
      <selection pane="topRight" activeCell="Q57" sqref="Q57"/>
    </sheetView>
  </sheetViews>
  <sheetFormatPr defaultColWidth="7.625" defaultRowHeight="13.5" x14ac:dyDescent="0.15"/>
  <cols>
    <col min="1" max="1" width="14" customWidth="1"/>
    <col min="2" max="2" width="10.125" style="56" bestFit="1" customWidth="1"/>
    <col min="3" max="3" width="12.5" bestFit="1" customWidth="1"/>
    <col min="4" max="4" width="15.5" bestFit="1" customWidth="1"/>
    <col min="5" max="5" width="15.25" bestFit="1" customWidth="1"/>
    <col min="6" max="6" width="15" bestFit="1" customWidth="1"/>
    <col min="7" max="7" width="18.75" bestFit="1" customWidth="1"/>
    <col min="8" max="8" width="17.125" bestFit="1" customWidth="1"/>
    <col min="9" max="9" width="14" bestFit="1" customWidth="1"/>
    <col min="10" max="11" width="13.375" bestFit="1" customWidth="1"/>
    <col min="12" max="13" width="10" bestFit="1" customWidth="1"/>
    <col min="14" max="14" width="10.5" bestFit="1" customWidth="1"/>
    <col min="15" max="15" width="11.375" customWidth="1"/>
    <col min="16" max="16" width="12.375" customWidth="1"/>
    <col min="17" max="17" width="12.25" customWidth="1"/>
    <col min="18" max="18" width="13.875" customWidth="1"/>
    <col min="19" max="19" width="13.75" customWidth="1"/>
    <col min="20" max="20" width="13.25" customWidth="1"/>
    <col min="21" max="21" width="15.875" customWidth="1"/>
    <col min="22" max="22" width="16.375" customWidth="1"/>
    <col min="23" max="23" width="24.625" customWidth="1"/>
    <col min="24" max="24" width="11.375" customWidth="1"/>
    <col min="26" max="26" width="14.125" customWidth="1"/>
    <col min="27" max="27" width="18.125" customWidth="1"/>
    <col min="28" max="28" width="17.875" customWidth="1"/>
    <col min="29" max="29" width="18.75" customWidth="1"/>
    <col min="30" max="30" width="24" customWidth="1"/>
  </cols>
  <sheetData>
    <row r="2" spans="1:19" x14ac:dyDescent="0.15">
      <c r="A2" s="62"/>
      <c r="B2" s="63" t="s">
        <v>14</v>
      </c>
      <c r="C2" s="63" t="s">
        <v>15</v>
      </c>
    </row>
    <row r="3" spans="1:19" ht="14.25" x14ac:dyDescent="0.15">
      <c r="A3" s="1"/>
      <c r="B3" s="60">
        <v>0</v>
      </c>
      <c r="C3" s="60">
        <v>0</v>
      </c>
    </row>
    <row r="4" spans="1:19" ht="14.25" x14ac:dyDescent="0.15">
      <c r="A4" s="1"/>
      <c r="B4" s="60">
        <v>1</v>
      </c>
      <c r="C4" s="60">
        <v>1</v>
      </c>
    </row>
    <row r="5" spans="1:19" ht="14.25" x14ac:dyDescent="0.15">
      <c r="A5" s="1"/>
      <c r="B5" s="60">
        <v>2</v>
      </c>
      <c r="C5" s="60">
        <v>1</v>
      </c>
    </row>
    <row r="6" spans="1:19" ht="14.25" x14ac:dyDescent="0.15">
      <c r="A6" s="1"/>
      <c r="B6" s="61">
        <v>3</v>
      </c>
      <c r="C6" s="60">
        <v>0.85</v>
      </c>
    </row>
    <row r="7" spans="1:19" ht="14.25" x14ac:dyDescent="0.15">
      <c r="A7" s="1"/>
      <c r="B7" s="60">
        <v>4</v>
      </c>
      <c r="C7" s="60">
        <v>0.7</v>
      </c>
    </row>
    <row r="8" spans="1:19" ht="14.25" x14ac:dyDescent="0.15">
      <c r="A8" s="1"/>
      <c r="B8" s="60">
        <v>5</v>
      </c>
      <c r="C8" s="60">
        <v>0.65</v>
      </c>
    </row>
    <row r="9" spans="1:19" ht="14.25" x14ac:dyDescent="0.15">
      <c r="A9" s="1"/>
      <c r="B9" s="60">
        <v>6</v>
      </c>
      <c r="C9" s="60">
        <v>0.6</v>
      </c>
    </row>
    <row r="10" spans="1:19" ht="14.25" x14ac:dyDescent="0.15">
      <c r="A10" s="1"/>
      <c r="B10" s="60">
        <v>7</v>
      </c>
      <c r="C10" s="60">
        <v>0.6</v>
      </c>
    </row>
    <row r="11" spans="1:19" ht="14.25" x14ac:dyDescent="0.15">
      <c r="A11" s="1"/>
      <c r="B11" s="60">
        <v>8</v>
      </c>
      <c r="C11" s="60">
        <v>0.55000000000000004</v>
      </c>
    </row>
    <row r="12" spans="1:19" ht="14.25" x14ac:dyDescent="0.15">
      <c r="A12" s="1"/>
      <c r="B12" s="60">
        <v>10</v>
      </c>
      <c r="C12" s="60">
        <v>0.5</v>
      </c>
    </row>
    <row r="13" spans="1:19" ht="14.25" x14ac:dyDescent="0.15">
      <c r="A13" s="1"/>
      <c r="B13" s="60">
        <v>12</v>
      </c>
      <c r="C13" s="60">
        <v>0.48</v>
      </c>
    </row>
    <row r="14" spans="1:19" ht="14.25" x14ac:dyDescent="0.15">
      <c r="B14" s="60">
        <v>16</v>
      </c>
      <c r="C14" s="60">
        <v>0.45</v>
      </c>
      <c r="J14" s="11"/>
      <c r="K14" s="11"/>
      <c r="L14" s="11"/>
      <c r="M14" s="11"/>
      <c r="N14" s="11"/>
      <c r="O14" s="1"/>
      <c r="P14" s="1"/>
      <c r="Q14" s="1"/>
      <c r="R14" s="1"/>
      <c r="S14" s="1"/>
    </row>
    <row r="15" spans="1:19" ht="14.25" x14ac:dyDescent="0.15">
      <c r="B15" s="60">
        <v>24</v>
      </c>
      <c r="C15" s="60">
        <v>0.42</v>
      </c>
      <c r="J15" s="11"/>
      <c r="K15" s="11"/>
      <c r="L15" s="11"/>
      <c r="M15" s="11"/>
      <c r="N15" s="11"/>
      <c r="O15" s="1"/>
      <c r="P15" s="1"/>
      <c r="Q15" s="1"/>
      <c r="R15" s="1"/>
      <c r="S15" s="1"/>
    </row>
    <row r="16" spans="1:19" ht="14.25" x14ac:dyDescent="0.15">
      <c r="A16" s="55"/>
      <c r="B16" s="60">
        <v>32</v>
      </c>
      <c r="C16" s="60">
        <v>0.4</v>
      </c>
      <c r="D16" s="7"/>
      <c r="E16" s="7"/>
      <c r="F16" s="7"/>
      <c r="G16" s="7"/>
      <c r="H16" s="7"/>
      <c r="I16" s="7"/>
      <c r="J16" s="7"/>
    </row>
    <row r="17" spans="1:10" ht="14.25" x14ac:dyDescent="0.15">
      <c r="A17" s="55"/>
      <c r="B17" s="57"/>
      <c r="C17" s="8"/>
      <c r="D17" s="8"/>
      <c r="E17" s="8"/>
      <c r="F17" s="8"/>
      <c r="G17" s="8"/>
      <c r="H17" s="8"/>
      <c r="I17" s="8"/>
      <c r="J17" s="8"/>
    </row>
    <row r="18" spans="1:10" ht="14.25" x14ac:dyDescent="0.15">
      <c r="A18" s="55"/>
      <c r="B18" s="57"/>
      <c r="C18" s="8"/>
      <c r="D18" s="8"/>
      <c r="E18" s="7"/>
      <c r="F18" s="7"/>
      <c r="G18" s="7"/>
      <c r="H18" s="8"/>
      <c r="I18" s="8"/>
      <c r="J18" s="8"/>
    </row>
    <row r="19" spans="1:10" ht="14.25" x14ac:dyDescent="0.15">
      <c r="A19" s="55"/>
      <c r="D19" s="7"/>
      <c r="E19" s="7"/>
      <c r="F19" s="7"/>
      <c r="G19" s="7"/>
      <c r="H19" s="8"/>
      <c r="I19" s="8"/>
      <c r="J19" s="8"/>
    </row>
    <row r="20" spans="1:10" ht="15" thickBot="1" x14ac:dyDescent="0.2">
      <c r="A20" s="55"/>
      <c r="D20" s="7"/>
      <c r="E20" s="7"/>
      <c r="F20" s="7"/>
      <c r="G20" s="7"/>
      <c r="H20" s="8"/>
      <c r="I20" s="8"/>
      <c r="J20" s="8"/>
    </row>
    <row r="21" spans="1:10" ht="15" thickBot="1" x14ac:dyDescent="0.2">
      <c r="A21" s="55"/>
      <c r="B21" s="162" t="s">
        <v>101</v>
      </c>
      <c r="C21" s="166" t="s">
        <v>102</v>
      </c>
      <c r="D21" s="7"/>
      <c r="E21" s="7"/>
      <c r="F21" s="7"/>
      <c r="G21" s="7"/>
      <c r="H21" s="8"/>
      <c r="I21" s="8"/>
      <c r="J21" s="8"/>
    </row>
    <row r="22" spans="1:10" ht="14.25" x14ac:dyDescent="0.15">
      <c r="A22" s="55"/>
      <c r="B22" s="163">
        <v>1</v>
      </c>
      <c r="C22" s="167">
        <v>1</v>
      </c>
      <c r="D22" s="7"/>
      <c r="E22" s="7"/>
      <c r="F22" s="7"/>
      <c r="G22" s="7"/>
      <c r="H22" s="8"/>
      <c r="I22" s="8"/>
      <c r="J22" s="7"/>
    </row>
    <row r="23" spans="1:10" ht="14.25" x14ac:dyDescent="0.15">
      <c r="A23" s="55"/>
      <c r="B23" s="164">
        <v>2</v>
      </c>
      <c r="C23" s="168">
        <v>1</v>
      </c>
      <c r="D23" s="7"/>
      <c r="E23" s="7"/>
      <c r="F23" s="7"/>
      <c r="G23" s="7"/>
      <c r="H23" s="7"/>
      <c r="I23" s="7"/>
      <c r="J23" s="7"/>
    </row>
    <row r="24" spans="1:10" ht="14.25" x14ac:dyDescent="0.15">
      <c r="A24" s="55"/>
      <c r="B24" s="164">
        <v>4</v>
      </c>
      <c r="C24" s="168">
        <v>0.7</v>
      </c>
      <c r="D24" s="7"/>
      <c r="E24" s="7"/>
      <c r="F24" s="7"/>
      <c r="G24" s="7"/>
      <c r="H24" s="7"/>
      <c r="I24" s="7"/>
      <c r="J24" s="7"/>
    </row>
    <row r="25" spans="1:10" ht="14.25" x14ac:dyDescent="0.15">
      <c r="A25" s="55"/>
      <c r="B25" s="164">
        <v>8</v>
      </c>
      <c r="C25" s="168">
        <v>0.55000000000000004</v>
      </c>
      <c r="D25" s="7"/>
      <c r="E25" s="7"/>
      <c r="F25" s="7"/>
      <c r="G25" s="7"/>
      <c r="H25" s="7"/>
      <c r="I25" s="7"/>
      <c r="J25" s="7"/>
    </row>
    <row r="26" spans="1:10" ht="14.25" x14ac:dyDescent="0.15">
      <c r="A26" s="55"/>
      <c r="B26" s="164">
        <v>12</v>
      </c>
      <c r="C26" s="168">
        <v>0.48</v>
      </c>
      <c r="D26" s="8"/>
      <c r="E26" s="7"/>
      <c r="F26" s="8"/>
      <c r="G26" s="7"/>
      <c r="H26" s="7"/>
      <c r="I26" s="7"/>
      <c r="J26" s="7"/>
    </row>
    <row r="27" spans="1:10" ht="14.25" x14ac:dyDescent="0.15">
      <c r="A27" s="55"/>
      <c r="B27" s="164">
        <v>16</v>
      </c>
      <c r="C27" s="168">
        <v>0.45</v>
      </c>
      <c r="D27" s="8"/>
      <c r="E27" s="8"/>
      <c r="F27" s="8"/>
      <c r="G27" s="8"/>
      <c r="H27" s="7"/>
      <c r="I27" s="7"/>
      <c r="J27" s="7"/>
    </row>
    <row r="28" spans="1:10" ht="14.25" x14ac:dyDescent="0.15">
      <c r="A28" s="55"/>
      <c r="B28" s="164">
        <v>24</v>
      </c>
      <c r="C28" s="168">
        <v>0.42</v>
      </c>
      <c r="D28" s="8"/>
      <c r="E28" s="8"/>
      <c r="F28" s="8"/>
      <c r="G28" s="8"/>
      <c r="H28" s="7"/>
      <c r="I28" s="7"/>
      <c r="J28" s="7"/>
    </row>
    <row r="29" spans="1:10" ht="15" thickBot="1" x14ac:dyDescent="0.2">
      <c r="A29" s="55"/>
      <c r="B29" s="165">
        <v>32</v>
      </c>
      <c r="C29" s="169">
        <v>0.4</v>
      </c>
      <c r="D29" s="8"/>
      <c r="E29" s="8"/>
      <c r="F29" s="8"/>
      <c r="G29" s="8"/>
      <c r="H29" s="7"/>
      <c r="I29" s="7"/>
      <c r="J29" s="7"/>
    </row>
    <row r="30" spans="1:10" ht="14.25" x14ac:dyDescent="0.15">
      <c r="A30" s="8"/>
      <c r="B30" s="58"/>
      <c r="C30" s="8"/>
      <c r="D30" s="8"/>
      <c r="E30" s="8"/>
      <c r="F30" s="8"/>
      <c r="G30" s="8"/>
      <c r="H30" s="7"/>
      <c r="I30" s="7"/>
      <c r="J30" s="7"/>
    </row>
    <row r="31" spans="1:10" ht="14.25" x14ac:dyDescent="0.15">
      <c r="A31" s="8"/>
      <c r="B31" s="58"/>
      <c r="C31" s="8"/>
      <c r="D31" s="8"/>
      <c r="E31" s="8"/>
      <c r="F31" s="8"/>
      <c r="G31" s="8"/>
      <c r="H31" s="7"/>
      <c r="I31" s="7"/>
      <c r="J31" s="7"/>
    </row>
    <row r="32" spans="1:10" ht="14.25" x14ac:dyDescent="0.15">
      <c r="A32" s="8"/>
      <c r="B32" s="58"/>
      <c r="C32" s="8"/>
      <c r="D32" s="8"/>
      <c r="E32" s="8"/>
      <c r="F32" s="8"/>
      <c r="G32" s="8"/>
      <c r="H32" s="7"/>
      <c r="I32" s="7"/>
      <c r="J32" s="7"/>
    </row>
    <row r="33" spans="1:13" ht="14.25" x14ac:dyDescent="0.15">
      <c r="A33" s="8"/>
      <c r="B33" s="59"/>
      <c r="C33" s="8"/>
      <c r="D33" s="8"/>
      <c r="E33" s="8"/>
      <c r="F33" s="8"/>
      <c r="G33" s="8"/>
      <c r="H33" s="7"/>
      <c r="I33" s="7"/>
      <c r="J33" s="7"/>
    </row>
    <row r="34" spans="1:13" ht="14.25" x14ac:dyDescent="0.15">
      <c r="A34" s="8"/>
      <c r="B34" s="59"/>
      <c r="C34" s="8"/>
      <c r="D34" s="8"/>
      <c r="E34" s="8"/>
      <c r="F34" s="8"/>
      <c r="G34" s="8"/>
      <c r="H34" s="7"/>
      <c r="I34" s="7"/>
    </row>
    <row r="35" spans="1:13" ht="14.25" x14ac:dyDescent="0.15">
      <c r="A35" s="8"/>
      <c r="B35" s="170" t="s">
        <v>104</v>
      </c>
      <c r="D35" s="8"/>
      <c r="E35" s="8"/>
      <c r="F35" s="8"/>
      <c r="G35" s="8"/>
      <c r="H35" s="8"/>
      <c r="I35" s="8"/>
    </row>
    <row r="36" spans="1:13" x14ac:dyDescent="0.15">
      <c r="A36" s="55"/>
      <c r="D36" s="55"/>
      <c r="E36" s="55"/>
      <c r="F36" s="55"/>
      <c r="G36" s="55"/>
      <c r="H36" s="55"/>
    </row>
    <row r="37" spans="1:13" ht="14.25" thickBot="1" x14ac:dyDescent="0.2"/>
    <row r="38" spans="1:13" ht="14.25" thickBot="1" x14ac:dyDescent="0.2">
      <c r="B38" s="162" t="s">
        <v>101</v>
      </c>
      <c r="C38" s="166" t="s">
        <v>102</v>
      </c>
    </row>
    <row r="39" spans="1:13" ht="14.25" x14ac:dyDescent="0.15">
      <c r="B39" s="164">
        <v>4</v>
      </c>
      <c r="C39" s="168">
        <v>0.7</v>
      </c>
    </row>
    <row r="40" spans="1:13" ht="14.25" x14ac:dyDescent="0.15">
      <c r="B40" s="164">
        <v>8</v>
      </c>
      <c r="C40" s="168">
        <v>0.55000000000000004</v>
      </c>
    </row>
    <row r="48" spans="1:13" ht="14.25" x14ac:dyDescent="0.15">
      <c r="K48" s="2"/>
      <c r="L48" s="2"/>
      <c r="M48" s="2"/>
    </row>
    <row r="49" spans="1:13" ht="14.25" x14ac:dyDescent="0.15">
      <c r="K49" s="1"/>
      <c r="L49" s="1"/>
      <c r="M49" s="9"/>
    </row>
    <row r="50" spans="1:13" ht="14.25" x14ac:dyDescent="0.15">
      <c r="K50" s="1"/>
      <c r="L50" s="1"/>
      <c r="M50" s="9"/>
    </row>
    <row r="51" spans="1:13" ht="14.25" x14ac:dyDescent="0.15">
      <c r="K51" s="1"/>
      <c r="L51" s="1"/>
      <c r="M51" s="1"/>
    </row>
    <row r="52" spans="1:13" ht="14.25" x14ac:dyDescent="0.15">
      <c r="K52" s="1"/>
      <c r="L52" s="1"/>
      <c r="M52" s="9"/>
    </row>
    <row r="53" spans="1:13" ht="14.25" x14ac:dyDescent="0.15">
      <c r="K53" s="1"/>
      <c r="L53" s="1"/>
      <c r="M53" s="9"/>
    </row>
    <row r="54" spans="1:13" ht="14.25" x14ac:dyDescent="0.15">
      <c r="B54" s="170" t="s">
        <v>103</v>
      </c>
      <c r="K54" s="1"/>
      <c r="L54" s="1"/>
      <c r="M54" s="1"/>
    </row>
    <row r="55" spans="1:13" ht="14.25" x14ac:dyDescent="0.15">
      <c r="K55" s="1"/>
      <c r="L55" s="1"/>
      <c r="M55" s="9"/>
    </row>
    <row r="56" spans="1:13" ht="14.25" x14ac:dyDescent="0.15">
      <c r="A56" s="56"/>
      <c r="K56" s="1"/>
      <c r="L56" s="1"/>
      <c r="M56" s="9"/>
    </row>
    <row r="57" spans="1:13" ht="14.25" x14ac:dyDescent="0.15">
      <c r="K57" s="1"/>
      <c r="L57" s="1"/>
      <c r="M57" s="9"/>
    </row>
    <row r="58" spans="1:13" ht="14.25" x14ac:dyDescent="0.15">
      <c r="K58" s="1"/>
      <c r="L58" s="1"/>
      <c r="M58" s="9"/>
    </row>
    <row r="59" spans="1:13" ht="14.25" x14ac:dyDescent="0.15">
      <c r="K59" s="1"/>
      <c r="L59" s="1"/>
      <c r="M59" s="9"/>
    </row>
    <row r="60" spans="1:13" ht="14.25" x14ac:dyDescent="0.15">
      <c r="K60" s="1"/>
      <c r="L60" s="1"/>
      <c r="M60" s="9"/>
    </row>
    <row r="61" spans="1:13" ht="14.25" x14ac:dyDescent="0.15">
      <c r="K61" s="1"/>
      <c r="L61" s="1"/>
      <c r="M61" s="9"/>
    </row>
    <row r="62" spans="1:13" ht="14.25" x14ac:dyDescent="0.15">
      <c r="K62" s="1"/>
      <c r="L62" s="1"/>
      <c r="M62" s="9"/>
    </row>
    <row r="63" spans="1:13" ht="14.25" x14ac:dyDescent="0.15">
      <c r="K63" s="1"/>
      <c r="L63" s="1"/>
      <c r="M63" s="9"/>
    </row>
    <row r="64" spans="1:13" ht="14.25" x14ac:dyDescent="0.15">
      <c r="K64" s="1"/>
      <c r="L64" s="1"/>
      <c r="M64" s="9"/>
    </row>
  </sheetData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FED0C-39B5-4BC4-89F7-7627535B4EB6}">
  <dimension ref="A2:B2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s="173" t="s">
        <v>118</v>
      </c>
      <c r="B2" s="173" t="s">
        <v>117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ランドリートラップ選定</vt:lpstr>
      <vt:lpstr>製品一覧</vt:lpstr>
      <vt:lpstr>データ</vt:lpstr>
      <vt:lpstr>改訂履歴</vt:lpstr>
      <vt:lpstr>ランドリートラップ選定!A</vt:lpstr>
      <vt:lpstr>ランドリートラップ選定!k</vt:lpstr>
      <vt:lpstr>MAP</vt:lpstr>
      <vt:lpstr>ランドリートラップ選定!n</vt:lpstr>
      <vt:lpstr>データ!Print_Area</vt:lpstr>
      <vt:lpstr>ランドリートラップ選定!Print_Area</vt:lpstr>
      <vt:lpstr>ランドリートラップ選定!t</vt:lpstr>
    </vt:vector>
  </TitlesOfParts>
  <Company>研究開発部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09709</dc:creator>
  <cp:lastModifiedBy>堺谷 竜男</cp:lastModifiedBy>
  <cp:lastPrinted>2018-07-10T01:08:25Z</cp:lastPrinted>
  <dcterms:created xsi:type="dcterms:W3CDTF">2009-03-17T06:30:21Z</dcterms:created>
  <dcterms:modified xsi:type="dcterms:W3CDTF">2025-01-16T04:28:40Z</dcterms:modified>
</cp:coreProperties>
</file>